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exion\Desktop\CONEXION\PUBLIC BALANÇO\"/>
    </mc:Choice>
  </mc:AlternateContent>
  <xr:revisionPtr revIDLastSave="0" documentId="8_{38E8EF8E-BC85-439C-AA87-494374F44315}" xr6:coauthVersionLast="46" xr6:coauthVersionMax="46" xr10:uidLastSave="{00000000-0000-0000-0000-000000000000}"/>
  <bookViews>
    <workbookView xWindow="-120" yWindow="-120" windowWidth="20730" windowHeight="11160" tabRatio="837" activeTab="6" xr2:uid="{00000000-000D-0000-FFFF-FFFF00000000}"/>
  </bookViews>
  <sheets>
    <sheet name="BP" sheetId="16" r:id="rId1"/>
    <sheet name="DR" sheetId="12" r:id="rId2"/>
    <sheet name="PL" sheetId="13" r:id="rId3"/>
    <sheet name="DFC" sheetId="15" r:id="rId4"/>
    <sheet name="base para fluxo" sheetId="17" state="hidden" r:id="rId5"/>
    <sheet name="memoria de calculas despes" sheetId="18" state="hidden" r:id="rId6"/>
    <sheet name="DRA" sheetId="19" r:id="rId7"/>
  </sheets>
  <externalReferences>
    <externalReference r:id="rId8"/>
  </externalReferences>
  <definedNames>
    <definedName name="_" localSheetId="3" hidden="1">DFC!#REF!</definedName>
    <definedName name="_xlnm._FilterDatabase" localSheetId="3" hidden="1">DFC!#REF!</definedName>
    <definedName name="_xlnm.Print_Area" localSheetId="4">'base para fluxo'!$A$1:$T$39</definedName>
    <definedName name="_xlnm.Print_Area" localSheetId="0">BP!$A$1:$R$40</definedName>
    <definedName name="_xlnm.Print_Area" localSheetId="3">DFC!$A$1:$H$40</definedName>
    <definedName name="_xlnm.Print_Area" localSheetId="1">DR!$A$1:$M$39</definedName>
    <definedName name="IDIOMA" localSheetId="4">#REF!</definedName>
    <definedName name="IDIOMA">#REF!</definedName>
  </definedNames>
  <calcPr calcId="191029"/>
</workbook>
</file>

<file path=xl/calcChain.xml><?xml version="1.0" encoding="utf-8"?>
<calcChain xmlns="http://schemas.openxmlformats.org/spreadsheetml/2006/main">
  <c r="F33" i="15" l="1"/>
  <c r="H13" i="15" l="1"/>
  <c r="R35" i="12" l="1"/>
  <c r="T30" i="12"/>
  <c r="S30" i="12"/>
  <c r="Q21" i="12"/>
  <c r="O30" i="16"/>
  <c r="O13" i="16"/>
  <c r="G30" i="16"/>
  <c r="T20" i="12"/>
  <c r="I30" i="16"/>
  <c r="T32" i="12" l="1"/>
  <c r="I35" i="16"/>
  <c r="G35" i="16"/>
  <c r="G37" i="16" l="1"/>
  <c r="I37" i="16"/>
  <c r="F26" i="15"/>
  <c r="R37" i="16"/>
  <c r="I21" i="16"/>
  <c r="A5" i="19" l="1"/>
  <c r="F17" i="19"/>
  <c r="A7" i="19"/>
  <c r="A1" i="19"/>
  <c r="M22" i="12" l="1"/>
  <c r="M15" i="12"/>
  <c r="M24" i="12" l="1"/>
  <c r="M26" i="12" s="1"/>
  <c r="M32" i="12" s="1"/>
  <c r="M36" i="12" s="1"/>
  <c r="O37" i="16" l="1"/>
  <c r="J18" i="18"/>
  <c r="L9" i="18"/>
  <c r="J9" i="18"/>
  <c r="H15" i="18"/>
  <c r="C7" i="18"/>
  <c r="S33" i="17"/>
  <c r="S17" i="17"/>
  <c r="I36" i="17"/>
  <c r="I17" i="17"/>
  <c r="I25" i="17" s="1"/>
  <c r="H31" i="15"/>
  <c r="H26" i="15"/>
  <c r="H20" i="15"/>
  <c r="H33" i="15" l="1"/>
  <c r="H37" i="15" s="1"/>
  <c r="C13" i="18"/>
  <c r="C15" i="18" s="1"/>
  <c r="K22" i="12" s="1"/>
  <c r="S39" i="17"/>
  <c r="I39" i="17"/>
  <c r="K15" i="12"/>
  <c r="G21" i="16"/>
  <c r="R17" i="16"/>
  <c r="I17" i="16"/>
  <c r="I40" i="16" s="1"/>
  <c r="R40" i="16" l="1"/>
  <c r="T14" i="17"/>
  <c r="T15" i="17"/>
  <c r="T16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4" i="17"/>
  <c r="T35" i="17"/>
  <c r="T36" i="17"/>
  <c r="T37" i="17"/>
  <c r="T38" i="17"/>
  <c r="T13" i="17"/>
  <c r="J12" i="17"/>
  <c r="J13" i="17"/>
  <c r="J14" i="17"/>
  <c r="J15" i="17"/>
  <c r="J16" i="17"/>
  <c r="J18" i="17"/>
  <c r="J19" i="17"/>
  <c r="J20" i="17"/>
  <c r="J21" i="17"/>
  <c r="J22" i="17"/>
  <c r="J23" i="17"/>
  <c r="J24" i="17"/>
  <c r="J26" i="17"/>
  <c r="J27" i="17"/>
  <c r="J28" i="17"/>
  <c r="J29" i="17"/>
  <c r="J30" i="17"/>
  <c r="J31" i="17"/>
  <c r="J32" i="17"/>
  <c r="J33" i="17"/>
  <c r="J34" i="17"/>
  <c r="J35" i="17"/>
  <c r="J37" i="17"/>
  <c r="J38" i="17"/>
  <c r="J11" i="17"/>
  <c r="G36" i="17" l="1"/>
  <c r="J36" i="17" s="1"/>
  <c r="Y35" i="17"/>
  <c r="R34" i="17"/>
  <c r="R39" i="17" s="1"/>
  <c r="P33" i="17"/>
  <c r="T33" i="17" s="1"/>
  <c r="R17" i="17"/>
  <c r="G17" i="17"/>
  <c r="P17" i="17"/>
  <c r="T17" i="17" s="1"/>
  <c r="G25" i="17" l="1"/>
  <c r="J25" i="17" s="1"/>
  <c r="J17" i="17"/>
  <c r="P39" i="17"/>
  <c r="T39" i="17" s="1"/>
  <c r="N22" i="13"/>
  <c r="G39" i="17" l="1"/>
  <c r="J39" i="17" s="1"/>
  <c r="G45" i="17" l="1"/>
  <c r="N12" i="13"/>
  <c r="I24" i="13"/>
  <c r="I26" i="13" s="1"/>
  <c r="G24" i="13"/>
  <c r="G26" i="13" s="1"/>
  <c r="E24" i="13"/>
  <c r="E26" i="13" s="1"/>
  <c r="N20" i="13"/>
  <c r="L24" i="13"/>
  <c r="L26" i="13" s="1"/>
  <c r="G31" i="15"/>
  <c r="F31" i="15"/>
  <c r="K24" i="12"/>
  <c r="K26" i="12" s="1"/>
  <c r="K32" i="12" s="1"/>
  <c r="A1" i="15"/>
  <c r="A1" i="13"/>
  <c r="E16" i="13"/>
  <c r="E18" i="13" s="1"/>
  <c r="G16" i="13"/>
  <c r="G18" i="13" s="1"/>
  <c r="A1" i="12"/>
  <c r="G17" i="16"/>
  <c r="O17" i="16"/>
  <c r="Q17" i="16"/>
  <c r="Q40" i="16"/>
  <c r="I16" i="13"/>
  <c r="I18" i="13" s="1"/>
  <c r="D17" i="19" l="1"/>
  <c r="G23" i="16"/>
  <c r="G40" i="16"/>
  <c r="F13" i="15"/>
  <c r="F20" i="15" s="1"/>
  <c r="F37" i="15" s="1"/>
  <c r="K36" i="12"/>
  <c r="O40" i="16"/>
  <c r="N24" i="13"/>
  <c r="N26" i="13" l="1"/>
  <c r="O44" i="16"/>
  <c r="N14" i="13"/>
  <c r="L16" i="13"/>
  <c r="L18" i="13" l="1"/>
  <c r="N16" i="13"/>
  <c r="N18" i="13" s="1"/>
</calcChain>
</file>

<file path=xl/sharedStrings.xml><?xml version="1.0" encoding="utf-8"?>
<sst xmlns="http://schemas.openxmlformats.org/spreadsheetml/2006/main" count="174" uniqueCount="125">
  <si>
    <t>Receitas da intermediação financeira</t>
  </si>
  <si>
    <t xml:space="preserve">As notas explicativas são parte integrante das demonstrações financeiras.            </t>
  </si>
  <si>
    <t>Ativo</t>
  </si>
  <si>
    <t>Circulante</t>
  </si>
  <si>
    <t>Disponibilidades</t>
  </si>
  <si>
    <t>Outras imobilizações de uso</t>
  </si>
  <si>
    <t>Depreciação acumulada</t>
  </si>
  <si>
    <t>Passivo</t>
  </si>
  <si>
    <t>Fiscais e previdenciárias</t>
  </si>
  <si>
    <t>Diversas</t>
  </si>
  <si>
    <t>Patrimônio líquido</t>
  </si>
  <si>
    <t>Capital social:</t>
  </si>
  <si>
    <t>Despesas de pessoal</t>
  </si>
  <si>
    <t>Outras despesas administrativas</t>
  </si>
  <si>
    <t>Despesas tributárias</t>
  </si>
  <si>
    <t>Resultado operacional</t>
  </si>
  <si>
    <t>Capital</t>
  </si>
  <si>
    <t>Total</t>
  </si>
  <si>
    <t>Imobilizado de uso:</t>
  </si>
  <si>
    <t>Outras obrigações:</t>
  </si>
  <si>
    <t>Não circulante</t>
  </si>
  <si>
    <t>Demonstrações dos fluxos de caixa</t>
  </si>
  <si>
    <t xml:space="preserve">As notas explicativas são parte integrante das demonstrações financeiras.              </t>
  </si>
  <si>
    <t xml:space="preserve">As notas explicativas são parte integrante das demonstrações financeiras.               </t>
  </si>
  <si>
    <t xml:space="preserve">Resultado bruto de intermediação financeira   </t>
  </si>
  <si>
    <t xml:space="preserve">Outras receitas (despesas) operacionais   </t>
  </si>
  <si>
    <t xml:space="preserve">Resultado antes da tributação sobre o lucro    </t>
  </si>
  <si>
    <t xml:space="preserve">Mutações do semestre   </t>
  </si>
  <si>
    <t xml:space="preserve">Fluxos de caixa das atividades operacionais    </t>
  </si>
  <si>
    <t xml:space="preserve">Variações nos ativos e passivos  </t>
  </si>
  <si>
    <t xml:space="preserve">Fluxos de caixa das atividades de investimentos  </t>
  </si>
  <si>
    <t xml:space="preserve">Aquisição de imobilizado de uso  </t>
  </si>
  <si>
    <t xml:space="preserve">Caixa líquido aplicado nas atividades de investimentos   </t>
  </si>
  <si>
    <t xml:space="preserve">Aumento de caixa e equivalentes de caixa    </t>
  </si>
  <si>
    <t xml:space="preserve">Caixa e equivalentes de caixa no início do semestre   </t>
  </si>
  <si>
    <t xml:space="preserve">Caixa e equivalentes de caixa no fim do semestre    </t>
  </si>
  <si>
    <t xml:space="preserve">As notas explicativas são parte integrante das demonstrações financeiras.    </t>
  </si>
  <si>
    <t xml:space="preserve">Redução/(aumento) em outras obrigações  </t>
  </si>
  <si>
    <t>Nota</t>
  </si>
  <si>
    <t>acumulados</t>
  </si>
  <si>
    <t>Aumento</t>
  </si>
  <si>
    <t>de Capital</t>
  </si>
  <si>
    <t>Aquisição de intangivel</t>
  </si>
  <si>
    <t xml:space="preserve">Caixa líquido aplicado nas atividades operacionais   </t>
  </si>
  <si>
    <t>(Em milhares de Reais, exceto o prejuízo por ação)</t>
  </si>
  <si>
    <t>(Em milhares de Reais)</t>
  </si>
  <si>
    <t xml:space="preserve">CONEXION Corretora de Câmbio Ltda.      </t>
  </si>
  <si>
    <t>De domiciliados no Pais</t>
  </si>
  <si>
    <t>Resultado de operações de câmbio</t>
  </si>
  <si>
    <t>8.a</t>
  </si>
  <si>
    <t>8.b</t>
  </si>
  <si>
    <t>Demonstrações dos resultados</t>
  </si>
  <si>
    <t>Impostos e Contribuições:</t>
  </si>
  <si>
    <t xml:space="preserve">  Imposto de Renda </t>
  </si>
  <si>
    <t xml:space="preserve">  Contribuição Social </t>
  </si>
  <si>
    <t xml:space="preserve">Demonstrações das mutações dos patrimônios líquidos    </t>
  </si>
  <si>
    <t>Reserva</t>
  </si>
  <si>
    <t>de Lucros</t>
  </si>
  <si>
    <t>Lucro/Prejuízo do semestre</t>
  </si>
  <si>
    <t>Total do Ativo</t>
  </si>
  <si>
    <t>Quantidade de quotas</t>
  </si>
  <si>
    <t>Depreciação</t>
  </si>
  <si>
    <t>Tit. Vals Mobs e Instr. Financ. Derivat.:</t>
  </si>
  <si>
    <t xml:space="preserve">Carteira de Cambio </t>
  </si>
  <si>
    <t>Livres</t>
  </si>
  <si>
    <t xml:space="preserve"> Titulos Renda Fixa</t>
  </si>
  <si>
    <t>Outros Créditos:</t>
  </si>
  <si>
    <t>Diversos:</t>
  </si>
  <si>
    <t>Credores Diversos - Pais</t>
  </si>
  <si>
    <t>Reservas de Lucros:</t>
  </si>
  <si>
    <t>Outras</t>
  </si>
  <si>
    <t>Total do Passivo e Patrimonio Líquido</t>
  </si>
  <si>
    <t>Outros Ativos intangiveis</t>
  </si>
  <si>
    <t>Amortização acumulada</t>
  </si>
  <si>
    <t xml:space="preserve"> </t>
  </si>
  <si>
    <t>impostos a Recuperar</t>
  </si>
  <si>
    <t>Creditos Vinculados</t>
  </si>
  <si>
    <t>Despesas Antecipadas</t>
  </si>
  <si>
    <t>Fluxo de caixa atividades de financiamento</t>
  </si>
  <si>
    <t>Aumento de Capital</t>
  </si>
  <si>
    <t>Caixa líquido aplicado atividade de financimantos</t>
  </si>
  <si>
    <t>Prejuízos</t>
  </si>
  <si>
    <t xml:space="preserve">Redução/(aumento) Relações Interfinaceiras </t>
  </si>
  <si>
    <t>Redução/(aumento) Outros Créditos</t>
  </si>
  <si>
    <t>Redução/(aumento) Fiscais e Previdenciarias</t>
  </si>
  <si>
    <t>Balanço patrimonial em 30 de junho de 2018 e 2017</t>
  </si>
  <si>
    <t>Prejuizo do Semestre</t>
  </si>
  <si>
    <t>NE</t>
  </si>
  <si>
    <t>pessoal</t>
  </si>
  <si>
    <t>tributarias</t>
  </si>
  <si>
    <t>Despesas de serviços do sistema financeiro</t>
  </si>
  <si>
    <t>Despesas de alugueis</t>
  </si>
  <si>
    <t>Despesas de técnicos especializados</t>
  </si>
  <si>
    <t xml:space="preserve">Despesas de serviços terceiros  </t>
  </si>
  <si>
    <t>Despesas de viagem no país</t>
  </si>
  <si>
    <t>Despesas de relações publicas</t>
  </si>
  <si>
    <t>Despesas de propaganda e publicidade</t>
  </si>
  <si>
    <t>Despesas de comunicações</t>
  </si>
  <si>
    <t>Despesas de processamento de dados</t>
  </si>
  <si>
    <t>Despesas de publicações</t>
  </si>
  <si>
    <t>Despesas de depreciação</t>
  </si>
  <si>
    <t xml:space="preserve">Despesas de transportes </t>
  </si>
  <si>
    <t>prest serv</t>
  </si>
  <si>
    <t>outras</t>
  </si>
  <si>
    <t>Prejuizos acumulados</t>
  </si>
  <si>
    <t>Saldos em 01 de janeiro de 2020</t>
  </si>
  <si>
    <t>Saldos em 30 de junho de 2020</t>
  </si>
  <si>
    <t>Prejuizo do semestre</t>
  </si>
  <si>
    <t>Demonstração do Resultado Abrangente</t>
  </si>
  <si>
    <t>Exercício</t>
  </si>
  <si>
    <t>Prejuízo do semestre/exercício</t>
  </si>
  <si>
    <t>Resultado Abrangente</t>
  </si>
  <si>
    <t>Intangíveis:</t>
  </si>
  <si>
    <t>Prejuízo  do semestre</t>
  </si>
  <si>
    <t>Prejuízo  por quotas</t>
  </si>
  <si>
    <t>3.a</t>
  </si>
  <si>
    <t>Balanço patrimonial em 30 de junho de 2021 e em 31 de dezembro de 2020</t>
  </si>
  <si>
    <t>Outras investimentos</t>
  </si>
  <si>
    <t>Semestres findos em 30 de junho de 2021 e 2020</t>
  </si>
  <si>
    <t>adm</t>
  </si>
  <si>
    <t>trib</t>
  </si>
  <si>
    <t>Saldos em 01 de janeiro de 2021</t>
  </si>
  <si>
    <t>Saldos em 30 de junho de 2021</t>
  </si>
  <si>
    <t>serv fn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</si>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</sst>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-2]* #,##0.00_);_([$€-2]* \(#,##0.00\);_([$€-2]* &quot;-&quot;??_)"/>
    <numFmt numFmtId="168" formatCode="0_);[Red]\(0\)"/>
    <numFmt numFmtId="169" formatCode="0.00_);\(0.00\)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0"/>
      <name val="Trebuchet MS"/>
      <family val="2"/>
    </font>
    <font>
      <b/>
      <u val="singleAccounting"/>
      <sz val="11"/>
      <name val="Times New Roman"/>
      <family val="1"/>
    </font>
    <font>
      <u val="singleAccounting"/>
      <sz val="11"/>
      <name val="Times New Roman"/>
      <family val="1"/>
    </font>
    <font>
      <u val="singleAccounting"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5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6" fillId="2" borderId="0" applyNumberFormat="0" applyBorder="0" applyAlignment="0" applyProtection="0"/>
    <xf numFmtId="0" fontId="17" fillId="4" borderId="2" applyNumberFormat="0" applyAlignment="0" applyProtection="0"/>
    <xf numFmtId="0" fontId="18" fillId="0" borderId="3" applyNumberFormat="0" applyFill="0" applyAlignment="0" applyProtection="0"/>
    <xf numFmtId="0" fontId="19" fillId="3" borderId="1" applyNumberFormat="0" applyAlignment="0" applyProtection="0"/>
    <xf numFmtId="167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1" fillId="6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0" borderId="5" applyNumberFormat="0" applyFill="0" applyAlignment="0" applyProtection="0"/>
    <xf numFmtId="165" fontId="1" fillId="0" borderId="0" applyFont="0" applyFill="0" applyBorder="0" applyAlignment="0" applyProtection="0"/>
  </cellStyleXfs>
  <cellXfs count="252">
    <xf numFmtId="0" fontId="0" fillId="0" borderId="0" xfId="0"/>
    <xf numFmtId="164" fontId="8" fillId="0" borderId="0" xfId="10" applyNumberFormat="1" applyFont="1" applyFill="1"/>
    <xf numFmtId="164" fontId="8" fillId="0" borderId="0" xfId="10" applyNumberFormat="1" applyFont="1" applyFill="1" applyBorder="1"/>
    <xf numFmtId="164" fontId="8" fillId="0" borderId="6" xfId="1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8" fillId="0" borderId="7" xfId="10" applyNumberFormat="1" applyFont="1" applyFill="1" applyBorder="1"/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2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/>
    <xf numFmtId="164" fontId="9" fillId="0" borderId="6" xfId="10" applyNumberFormat="1" applyFont="1" applyFill="1" applyBorder="1"/>
    <xf numFmtId="164" fontId="9" fillId="0" borderId="7" xfId="10" applyNumberFormat="1" applyFont="1" applyFill="1" applyBorder="1"/>
    <xf numFmtId="164" fontId="9" fillId="0" borderId="0" xfId="10" applyNumberFormat="1" applyFont="1" applyFill="1"/>
    <xf numFmtId="166" fontId="27" fillId="0" borderId="0" xfId="10" applyNumberFormat="1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Continuous"/>
    </xf>
    <xf numFmtId="168" fontId="5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0" fontId="29" fillId="0" borderId="0" xfId="0" applyFont="1" applyFill="1"/>
    <xf numFmtId="164" fontId="9" fillId="0" borderId="0" xfId="0" applyNumberFormat="1" applyFont="1" applyFill="1"/>
    <xf numFmtId="164" fontId="9" fillId="0" borderId="8" xfId="10" applyNumberFormat="1" applyFont="1" applyFill="1" applyBorder="1"/>
    <xf numFmtId="0" fontId="22" fillId="0" borderId="0" xfId="0" applyFont="1" applyFill="1" applyAlignment="1">
      <alignment horizontal="left"/>
    </xf>
    <xf numFmtId="164" fontId="9" fillId="0" borderId="0" xfId="10" applyNumberFormat="1" applyFont="1" applyFill="1" applyBorder="1"/>
    <xf numFmtId="0" fontId="9" fillId="0" borderId="0" xfId="0" applyFont="1" applyFill="1" applyBorder="1"/>
    <xf numFmtId="0" fontId="32" fillId="0" borderId="0" xfId="0" applyFont="1" applyFill="1" applyAlignment="1">
      <alignment horizontal="left"/>
    </xf>
    <xf numFmtId="166" fontId="33" fillId="0" borderId="0" xfId="10" applyNumberFormat="1" applyFont="1" applyFill="1"/>
    <xf numFmtId="166" fontId="34" fillId="0" borderId="0" xfId="10" applyNumberFormat="1" applyFont="1" applyFill="1"/>
    <xf numFmtId="166" fontId="33" fillId="0" borderId="0" xfId="10" applyNumberFormat="1" applyFont="1" applyFill="1" applyAlignment="1">
      <alignment horizontal="right"/>
    </xf>
    <xf numFmtId="164" fontId="8" fillId="0" borderId="0" xfId="10" applyNumberFormat="1" applyFont="1" applyFill="1" applyAlignment="1">
      <alignment horizontal="right"/>
    </xf>
    <xf numFmtId="165" fontId="35" fillId="0" borderId="0" xfId="10" applyFont="1" applyFill="1"/>
    <xf numFmtId="165" fontId="36" fillId="0" borderId="0" xfId="10" applyFont="1" applyFill="1" applyAlignment="1">
      <alignment horizontal="right"/>
    </xf>
    <xf numFmtId="165" fontId="35" fillId="0" borderId="0" xfId="10" applyFont="1" applyFill="1" applyAlignment="1">
      <alignment horizontal="left"/>
    </xf>
    <xf numFmtId="165" fontId="35" fillId="0" borderId="0" xfId="10" applyFont="1" applyFill="1" applyBorder="1"/>
    <xf numFmtId="164" fontId="27" fillId="0" borderId="0" xfId="10" applyNumberFormat="1" applyFont="1" applyFill="1"/>
    <xf numFmtId="164" fontId="26" fillId="0" borderId="0" xfId="10" applyNumberFormat="1" applyFont="1" applyFill="1" applyBorder="1"/>
    <xf numFmtId="0" fontId="27" fillId="0" borderId="0" xfId="0" applyFont="1" applyFill="1"/>
    <xf numFmtId="38" fontId="22" fillId="0" borderId="0" xfId="0" applyNumberFormat="1" applyFont="1" applyFill="1" applyAlignment="1">
      <alignment horizontal="left"/>
    </xf>
    <xf numFmtId="38" fontId="3" fillId="0" borderId="0" xfId="0" applyNumberFormat="1" applyFont="1" applyFill="1" applyAlignment="1">
      <alignment horizontal="centerContinuous" vertical="top"/>
    </xf>
    <xf numFmtId="38" fontId="5" fillId="0" borderId="0" xfId="0" applyNumberFormat="1" applyFont="1" applyFill="1" applyAlignment="1">
      <alignment horizontal="centerContinuous" vertical="top"/>
    </xf>
    <xf numFmtId="38" fontId="8" fillId="0" borderId="0" xfId="0" applyNumberFormat="1" applyFont="1" applyFill="1" applyAlignment="1">
      <alignment horizontal="centerContinuous" vertical="top"/>
    </xf>
    <xf numFmtId="38" fontId="9" fillId="0" borderId="9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/>
    </xf>
    <xf numFmtId="164" fontId="8" fillId="0" borderId="10" xfId="10" applyNumberFormat="1" applyFont="1" applyFill="1" applyBorder="1"/>
    <xf numFmtId="0" fontId="0" fillId="0" borderId="0" xfId="0" applyFill="1"/>
    <xf numFmtId="0" fontId="3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"/>
    </xf>
    <xf numFmtId="0" fontId="4" fillId="0" borderId="0" xfId="0" applyFont="1" applyFill="1"/>
    <xf numFmtId="165" fontId="36" fillId="0" borderId="0" xfId="10" applyFont="1" applyFill="1"/>
    <xf numFmtId="165" fontId="3" fillId="0" borderId="0" xfId="10" applyFont="1" applyFill="1" applyAlignment="1">
      <alignment horizontal="centerContinuous"/>
    </xf>
    <xf numFmtId="165" fontId="8" fillId="0" borderId="0" xfId="10" applyFont="1" applyFill="1" applyAlignment="1">
      <alignment horizontal="centerContinuous"/>
    </xf>
    <xf numFmtId="165" fontId="27" fillId="0" borderId="0" xfId="10" applyFont="1" applyFill="1"/>
    <xf numFmtId="165" fontId="8" fillId="0" borderId="0" xfId="10" applyFont="1" applyFill="1"/>
    <xf numFmtId="165" fontId="2" fillId="0" borderId="0" xfId="10" applyFont="1" applyFill="1"/>
    <xf numFmtId="43" fontId="8" fillId="0" borderId="0" xfId="0" applyNumberFormat="1" applyFont="1" applyFill="1"/>
    <xf numFmtId="164" fontId="36" fillId="0" borderId="0" xfId="10" applyNumberFormat="1" applyFont="1" applyFill="1" applyBorder="1"/>
    <xf numFmtId="165" fontId="24" fillId="0" borderId="0" xfId="10" applyFont="1" applyFill="1"/>
    <xf numFmtId="166" fontId="4" fillId="0" borderId="0" xfId="10" applyNumberFormat="1" applyFont="1" applyFill="1" applyAlignment="1">
      <alignment horizontal="center"/>
    </xf>
    <xf numFmtId="166" fontId="8" fillId="0" borderId="0" xfId="1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6" fontId="8" fillId="0" borderId="0" xfId="10" applyNumberFormat="1" applyFont="1" applyFill="1"/>
    <xf numFmtId="166" fontId="8" fillId="0" borderId="6" xfId="10" applyNumberFormat="1" applyFont="1" applyFill="1" applyBorder="1"/>
    <xf numFmtId="38" fontId="3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/>
    <xf numFmtId="165" fontId="3" fillId="0" borderId="0" xfId="10" applyFont="1" applyFill="1"/>
    <xf numFmtId="0" fontId="5" fillId="0" borderId="0" xfId="0" quotePrefix="1" applyFont="1" applyFill="1" applyAlignment="1">
      <alignment horizontal="left"/>
    </xf>
    <xf numFmtId="166" fontId="26" fillId="0" borderId="0" xfId="10" applyNumberFormat="1" applyFont="1" applyFill="1" applyAlignment="1">
      <alignment horizontal="right"/>
    </xf>
    <xf numFmtId="166" fontId="26" fillId="0" borderId="0" xfId="10" applyNumberFormat="1" applyFont="1" applyFill="1" applyBorder="1" applyAlignment="1">
      <alignment wrapText="1"/>
    </xf>
    <xf numFmtId="166" fontId="26" fillId="0" borderId="0" xfId="10" applyNumberFormat="1" applyFont="1" applyFill="1" applyBorder="1" applyAlignment="1">
      <alignment horizontal="right"/>
    </xf>
    <xf numFmtId="166" fontId="8" fillId="0" borderId="0" xfId="10" applyNumberFormat="1" applyFont="1" applyFill="1" applyBorder="1"/>
    <xf numFmtId="0" fontId="25" fillId="0" borderId="0" xfId="0" applyFont="1" applyFill="1"/>
    <xf numFmtId="169" fontId="9" fillId="0" borderId="7" xfId="0" applyNumberFormat="1" applyFont="1" applyFill="1" applyBorder="1"/>
    <xf numFmtId="165" fontId="4" fillId="0" borderId="0" xfId="10" applyFont="1" applyFill="1"/>
    <xf numFmtId="38" fontId="5" fillId="0" borderId="0" xfId="0" applyNumberFormat="1" applyFont="1" applyFill="1" applyAlignment="1">
      <alignment horizontal="left" vertical="top"/>
    </xf>
    <xf numFmtId="38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/>
    <xf numFmtId="38" fontId="9" fillId="0" borderId="0" xfId="0" applyNumberFormat="1" applyFont="1" applyFill="1" applyAlignment="1">
      <alignment horizontal="centerContinuous" vertical="top"/>
    </xf>
    <xf numFmtId="38" fontId="23" fillId="0" borderId="0" xfId="0" applyNumberFormat="1" applyFont="1" applyFill="1" applyAlignment="1">
      <alignment horizontal="left"/>
    </xf>
    <xf numFmtId="38" fontId="9" fillId="0" borderId="0" xfId="0" applyNumberFormat="1" applyFont="1" applyFill="1" applyAlignment="1">
      <alignment horizontal="right" vertical="top"/>
    </xf>
    <xf numFmtId="0" fontId="9" fillId="0" borderId="0" xfId="0" applyFont="1" applyFill="1" applyBorder="1" applyAlignment="1">
      <alignment horizontal="right" wrapText="1"/>
    </xf>
    <xf numFmtId="0" fontId="31" fillId="0" borderId="0" xfId="0" applyFont="1" applyFill="1"/>
    <xf numFmtId="0" fontId="11" fillId="0" borderId="0" xfId="0" applyFont="1" applyFill="1" applyAlignment="1"/>
    <xf numFmtId="166" fontId="12" fillId="0" borderId="0" xfId="1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165" fontId="12" fillId="0" borderId="0" xfId="10" applyFont="1" applyFill="1" applyAlignment="1">
      <alignment horizontal="centerContinuous"/>
    </xf>
    <xf numFmtId="38" fontId="9" fillId="0" borderId="0" xfId="0" applyNumberFormat="1" applyFont="1" applyFill="1" applyAlignment="1" applyProtection="1">
      <alignment horizontal="right"/>
    </xf>
    <xf numFmtId="0" fontId="12" fillId="0" borderId="0" xfId="0" applyFont="1" applyFill="1"/>
    <xf numFmtId="0" fontId="6" fillId="0" borderId="0" xfId="0" applyFont="1" applyFill="1" applyAlignment="1"/>
    <xf numFmtId="166" fontId="13" fillId="0" borderId="0" xfId="1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165" fontId="13" fillId="0" borderId="0" xfId="10" applyFont="1" applyFill="1" applyAlignment="1">
      <alignment horizontal="centerContinuous"/>
    </xf>
    <xf numFmtId="0" fontId="13" fillId="0" borderId="0" xfId="0" applyFont="1" applyFill="1"/>
    <xf numFmtId="0" fontId="3" fillId="0" borderId="0" xfId="0" applyFont="1" applyFill="1" applyAlignment="1" applyProtection="1">
      <alignment horizontal="left"/>
    </xf>
    <xf numFmtId="166" fontId="3" fillId="0" borderId="0" xfId="1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23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 applyProtection="1">
      <alignment horizontal="left"/>
    </xf>
    <xf numFmtId="166" fontId="27" fillId="0" borderId="0" xfId="10" applyNumberFormat="1" applyFont="1" applyFill="1" applyAlignment="1">
      <alignment horizontal="centerContinuous"/>
    </xf>
    <xf numFmtId="166" fontId="26" fillId="0" borderId="0" xfId="10" applyNumberFormat="1" applyFont="1" applyFill="1" applyBorder="1" applyAlignment="1">
      <alignment horizontal="center"/>
    </xf>
    <xf numFmtId="166" fontId="28" fillId="0" borderId="0" xfId="10" applyNumberFormat="1" applyFont="1" applyFill="1"/>
    <xf numFmtId="166" fontId="8" fillId="0" borderId="0" xfId="1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6" fontId="9" fillId="0" borderId="0" xfId="1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6" fontId="8" fillId="0" borderId="6" xfId="10" applyNumberFormat="1" applyFont="1" applyFill="1" applyBorder="1" applyAlignment="1">
      <alignment horizontal="center"/>
    </xf>
    <xf numFmtId="166" fontId="9" fillId="0" borderId="6" xfId="1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66" fontId="8" fillId="0" borderId="0" xfId="0" applyNumberFormat="1" applyFont="1" applyFill="1"/>
    <xf numFmtId="0" fontId="40" fillId="0" borderId="0" xfId="0" applyFont="1" applyFill="1"/>
    <xf numFmtId="0" fontId="39" fillId="0" borderId="0" xfId="0" applyFont="1" applyFill="1"/>
    <xf numFmtId="0" fontId="39" fillId="0" borderId="0" xfId="0" applyFont="1" applyFill="1" applyBorder="1" applyAlignment="1">
      <alignment horizontal="center"/>
    </xf>
    <xf numFmtId="165" fontId="8" fillId="0" borderId="0" xfId="0" applyNumberFormat="1" applyFont="1" applyFill="1"/>
    <xf numFmtId="164" fontId="9" fillId="0" borderId="0" xfId="0" applyNumberFormat="1" applyFont="1" applyFill="1" applyBorder="1" applyAlignment="1"/>
    <xf numFmtId="169" fontId="9" fillId="0" borderId="0" xfId="0" applyNumberFormat="1" applyFont="1" applyFill="1" applyBorder="1"/>
    <xf numFmtId="0" fontId="8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justify" vertical="top" wrapText="1"/>
    </xf>
    <xf numFmtId="165" fontId="41" fillId="0" borderId="0" xfId="10" applyFont="1" applyFill="1" applyAlignment="1">
      <alignment horizontal="right" wrapText="1"/>
    </xf>
    <xf numFmtId="0" fontId="41" fillId="0" borderId="0" xfId="0" applyFont="1" applyFill="1" applyAlignment="1">
      <alignment horizontal="right" wrapText="1"/>
    </xf>
    <xf numFmtId="166" fontId="41" fillId="0" borderId="0" xfId="10" applyNumberFormat="1" applyFont="1" applyFill="1" applyAlignment="1">
      <alignment horizontal="right" wrapText="1"/>
    </xf>
    <xf numFmtId="165" fontId="41" fillId="0" borderId="12" xfId="10" applyFont="1" applyFill="1" applyBorder="1" applyAlignment="1">
      <alignment horizontal="right" wrapText="1"/>
    </xf>
    <xf numFmtId="166" fontId="41" fillId="0" borderId="12" xfId="1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165" fontId="8" fillId="0" borderId="0" xfId="10" applyFont="1" applyFill="1" applyAlignment="1">
      <alignment wrapText="1"/>
    </xf>
    <xf numFmtId="166" fontId="8" fillId="0" borderId="0" xfId="0" applyNumberFormat="1" applyFont="1" applyFill="1" applyAlignment="1">
      <alignment wrapText="1"/>
    </xf>
    <xf numFmtId="0" fontId="41" fillId="0" borderId="0" xfId="0" applyFont="1" applyFill="1" applyAlignment="1">
      <alignment horizontal="justify" wrapText="1"/>
    </xf>
    <xf numFmtId="165" fontId="42" fillId="0" borderId="0" xfId="10" applyFont="1" applyFill="1" applyAlignment="1">
      <alignment horizontal="right" wrapText="1"/>
    </xf>
    <xf numFmtId="0" fontId="43" fillId="0" borderId="0" xfId="0" applyFont="1" applyFill="1" applyAlignment="1">
      <alignment horizontal="right" wrapText="1"/>
    </xf>
    <xf numFmtId="166" fontId="42" fillId="0" borderId="0" xfId="0" applyNumberFormat="1" applyFont="1" applyFill="1" applyAlignment="1">
      <alignment horizontal="right" wrapText="1"/>
    </xf>
    <xf numFmtId="166" fontId="24" fillId="0" borderId="0" xfId="0" applyNumberFormat="1" applyFont="1" applyFill="1"/>
    <xf numFmtId="165" fontId="24" fillId="0" borderId="13" xfId="10" applyFont="1" applyFill="1" applyBorder="1"/>
    <xf numFmtId="165" fontId="24" fillId="0" borderId="14" xfId="10" applyFont="1" applyFill="1" applyBorder="1"/>
    <xf numFmtId="165" fontId="24" fillId="0" borderId="15" xfId="1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/>
    <xf numFmtId="165" fontId="8" fillId="0" borderId="14" xfId="10" applyFont="1" applyFill="1" applyBorder="1"/>
    <xf numFmtId="165" fontId="8" fillId="0" borderId="15" xfId="0" applyNumberFormat="1" applyFont="1" applyFill="1" applyBorder="1"/>
    <xf numFmtId="165" fontId="8" fillId="0" borderId="13" xfId="10" applyFont="1" applyFill="1" applyBorder="1"/>
    <xf numFmtId="165" fontId="8" fillId="0" borderId="15" xfId="10" applyFont="1" applyFill="1" applyBorder="1"/>
    <xf numFmtId="165" fontId="8" fillId="0" borderId="13" xfId="1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22" fillId="0" borderId="19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5" fillId="0" borderId="19" xfId="0" applyFont="1" applyFill="1" applyBorder="1"/>
    <xf numFmtId="0" fontId="5" fillId="0" borderId="0" xfId="0" applyFont="1" applyFill="1" applyBorder="1"/>
    <xf numFmtId="0" fontId="1" fillId="0" borderId="20" xfId="0" applyFont="1" applyBorder="1"/>
    <xf numFmtId="0" fontId="23" fillId="0" borderId="19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166" fontId="30" fillId="0" borderId="0" xfId="1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166" fontId="27" fillId="0" borderId="19" xfId="10" applyNumberFormat="1" applyFont="1" applyFill="1" applyBorder="1" applyAlignment="1">
      <alignment horizontal="centerContinuous"/>
    </xf>
    <xf numFmtId="166" fontId="28" fillId="0" borderId="0" xfId="10" applyNumberFormat="1" applyFont="1" applyFill="1" applyBorder="1"/>
    <xf numFmtId="0" fontId="8" fillId="0" borderId="19" xfId="0" applyFont="1" applyFill="1" applyBorder="1" applyAlignment="1">
      <alignment horizontal="centerContinuous"/>
    </xf>
    <xf numFmtId="166" fontId="9" fillId="0" borderId="0" xfId="1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/>
    <xf numFmtId="0" fontId="8" fillId="0" borderId="19" xfId="0" applyFont="1" applyFill="1" applyBorder="1" applyAlignment="1">
      <alignment horizontal="left"/>
    </xf>
    <xf numFmtId="166" fontId="27" fillId="0" borderId="0" xfId="1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8" fillId="0" borderId="19" xfId="0" applyFont="1" applyFill="1" applyBorder="1"/>
    <xf numFmtId="0" fontId="31" fillId="0" borderId="19" xfId="0" applyFont="1" applyBorder="1"/>
    <xf numFmtId="166" fontId="31" fillId="0" borderId="7" xfId="0" applyNumberFormat="1" applyFont="1" applyBorder="1"/>
    <xf numFmtId="166" fontId="31" fillId="0" borderId="0" xfId="0" applyNumberFormat="1" applyFont="1" applyBorder="1"/>
    <xf numFmtId="0" fontId="8" fillId="0" borderId="19" xfId="0" applyFont="1" applyFill="1" applyBorder="1" applyAlignment="1" applyProtection="1"/>
    <xf numFmtId="0" fontId="0" fillId="0" borderId="21" xfId="0" applyBorder="1"/>
    <xf numFmtId="0" fontId="0" fillId="0" borderId="12" xfId="0" applyBorder="1"/>
    <xf numFmtId="0" fontId="0" fillId="0" borderId="22" xfId="0" applyBorder="1"/>
    <xf numFmtId="0" fontId="8" fillId="0" borderId="0" xfId="0" applyFont="1" applyFill="1" applyAlignment="1">
      <alignment horizontal="left"/>
    </xf>
    <xf numFmtId="0" fontId="35" fillId="0" borderId="0" xfId="0" applyFont="1" applyFill="1"/>
    <xf numFmtId="0" fontId="44" fillId="0" borderId="0" xfId="0" applyFont="1" applyFill="1"/>
    <xf numFmtId="164" fontId="35" fillId="0" borderId="0" xfId="10" applyNumberFormat="1" applyFont="1" applyFill="1"/>
    <xf numFmtId="0" fontId="35" fillId="0" borderId="0" xfId="0" applyFont="1" applyFill="1" applyBorder="1"/>
    <xf numFmtId="164" fontId="35" fillId="0" borderId="6" xfId="10" applyNumberFormat="1" applyFont="1" applyFill="1" applyBorder="1"/>
    <xf numFmtId="164" fontId="35" fillId="0" borderId="0" xfId="10" applyNumberFormat="1" applyFont="1" applyFill="1" applyBorder="1"/>
    <xf numFmtId="164" fontId="35" fillId="0" borderId="0" xfId="0" applyNumberFormat="1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33" fillId="0" borderId="0" xfId="1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5" fontId="36" fillId="0" borderId="0" xfId="1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26" fillId="0" borderId="0" xfId="1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6" fontId="9" fillId="0" borderId="23" xfId="1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7" borderId="0" xfId="0" applyFont="1" applyFill="1"/>
    <xf numFmtId="165" fontId="8" fillId="7" borderId="0" xfId="10" applyFont="1" applyFill="1"/>
    <xf numFmtId="0" fontId="5" fillId="0" borderId="0" xfId="0" applyFont="1" applyFill="1"/>
    <xf numFmtId="38" fontId="3" fillId="0" borderId="0" xfId="0" applyNumberFormat="1" applyFont="1" applyFill="1" applyAlignment="1">
      <alignment horizontal="centerContinuous"/>
    </xf>
    <xf numFmtId="38" fontId="5" fillId="0" borderId="0" xfId="0" applyNumberFormat="1" applyFont="1" applyFill="1" applyAlignment="1">
      <alignment horizontal="centerContinuous"/>
    </xf>
    <xf numFmtId="0" fontId="9" fillId="8" borderId="0" xfId="0" applyFont="1" applyFill="1"/>
    <xf numFmtId="0" fontId="8" fillId="8" borderId="0" xfId="0" applyFont="1" applyFill="1"/>
    <xf numFmtId="164" fontId="9" fillId="8" borderId="0" xfId="0" applyNumberFormat="1" applyFont="1" applyFill="1"/>
    <xf numFmtId="166" fontId="9" fillId="8" borderId="7" xfId="1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>
      <alignment horizontal="center"/>
    </xf>
    <xf numFmtId="165" fontId="8" fillId="8" borderId="0" xfId="10" applyFont="1" applyFill="1"/>
    <xf numFmtId="164" fontId="8" fillId="0" borderId="6" xfId="0" applyNumberFormat="1" applyFont="1" applyFill="1" applyBorder="1"/>
    <xf numFmtId="165" fontId="26" fillId="0" borderId="0" xfId="10" applyFont="1" applyFill="1" applyAlignment="1">
      <alignment horizontal="left"/>
    </xf>
    <xf numFmtId="165" fontId="26" fillId="0" borderId="0" xfId="10" applyFont="1" applyFill="1" applyAlignment="1"/>
    <xf numFmtId="0" fontId="8" fillId="0" borderId="0" xfId="0" applyFont="1" applyFill="1" applyAlignment="1">
      <alignment horizontal="left"/>
    </xf>
    <xf numFmtId="38" fontId="39" fillId="0" borderId="11" xfId="0" applyNumberFormat="1" applyFont="1" applyFill="1" applyBorder="1" applyAlignment="1">
      <alignment horizontal="center" vertical="top" wrapText="1"/>
    </xf>
    <xf numFmtId="38" fontId="39" fillId="0" borderId="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</cellXfs>
  <cellStyles count="11">
    <cellStyle name="Bom" xfId="1" xr:uid="{00000000-0005-0000-0000-000000000000}"/>
    <cellStyle name="Célula de Verificação" xfId="2" xr:uid="{00000000-0005-0000-0000-000001000000}"/>
    <cellStyle name="Célula Vinculada" xfId="3" xr:uid="{00000000-0005-0000-0000-000002000000}"/>
    <cellStyle name="Entrada" xfId="4" xr:uid="{00000000-0005-0000-0000-000003000000}"/>
    <cellStyle name="Euro" xfId="5" xr:uid="{00000000-0005-0000-0000-000004000000}"/>
    <cellStyle name="Neutra" xfId="6" xr:uid="{00000000-0005-0000-0000-000005000000}"/>
    <cellStyle name="Normal" xfId="0" builtinId="0"/>
    <cellStyle name="Nota" xfId="7" xr:uid="{00000000-0005-0000-0000-000007000000}"/>
    <cellStyle name="Texto de Aviso" xfId="8" xr:uid="{00000000-0005-0000-0000-000009000000}"/>
    <cellStyle name="Total" xfId="9" builtinId="25" customBuiltin="1"/>
    <cellStyle name="Vírgula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Miguel_2019/balan&#231;o%20financeira%202019/Conexion.CC.DF's.Exercicio.2019.-.31.03.2020.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PL"/>
      <sheetName val="DFC"/>
      <sheetName val="dra"/>
      <sheetName val="composição do resultado exercic"/>
    </sheetNames>
    <sheetDataSet>
      <sheetData sheetId="0"/>
      <sheetData sheetId="1"/>
      <sheetData sheetId="2"/>
      <sheetData sheetId="3">
        <row r="1">
          <cell r="A1" t="str">
            <v xml:space="preserve">CONEXION Corretora de Câmbio Ltda.      </v>
          </cell>
        </row>
        <row r="7">
          <cell r="A7" t="str">
            <v>(Em milhares de Reais)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opLeftCell="A19" workbookViewId="0">
      <selection activeCell="G8" sqref="G8"/>
    </sheetView>
  </sheetViews>
  <sheetFormatPr defaultRowHeight="11.25" x14ac:dyDescent="0.2"/>
  <cols>
    <col min="1" max="2" width="2.140625" style="9" customWidth="1"/>
    <col min="3" max="3" width="32.28515625" style="9" customWidth="1"/>
    <col min="4" max="4" width="1.85546875" style="9" customWidth="1"/>
    <col min="5" max="5" width="6.85546875" style="223" bestFit="1" customWidth="1"/>
    <col min="6" max="6" width="1.5703125" style="9" customWidth="1"/>
    <col min="7" max="7" width="11.42578125" style="9" bestFit="1" customWidth="1"/>
    <col min="8" max="8" width="2.7109375" style="9" customWidth="1"/>
    <col min="9" max="9" width="7.5703125" style="9" bestFit="1" customWidth="1"/>
    <col min="10" max="10" width="1.85546875" style="9" customWidth="1"/>
    <col min="11" max="12" width="2.140625" style="9" customWidth="1"/>
    <col min="13" max="13" width="30.5703125" style="9" customWidth="1"/>
    <col min="14" max="14" width="7.140625" style="223" bestFit="1" customWidth="1"/>
    <col min="15" max="15" width="10.7109375" style="9" bestFit="1" customWidth="1"/>
    <col min="16" max="16" width="2.7109375" style="9" customWidth="1"/>
    <col min="17" max="17" width="7.5703125" style="9" hidden="1" customWidth="1"/>
    <col min="18" max="18" width="7.5703125" style="9" bestFit="1" customWidth="1"/>
    <col min="19" max="19" width="32.5703125" style="9" bestFit="1" customWidth="1"/>
    <col min="20" max="16384" width="9.140625" style="9"/>
  </cols>
  <sheetData>
    <row r="1" spans="1:19" ht="23.25" customHeight="1" x14ac:dyDescent="0.35">
      <c r="A1" s="19" t="s">
        <v>46</v>
      </c>
      <c r="B1" s="6"/>
      <c r="C1" s="7"/>
      <c r="D1" s="7"/>
      <c r="E1" s="216"/>
      <c r="F1" s="8"/>
      <c r="G1" s="6"/>
      <c r="H1" s="8"/>
      <c r="I1" s="6"/>
      <c r="J1" s="6"/>
      <c r="K1" s="6"/>
      <c r="L1" s="6"/>
      <c r="M1" s="45"/>
      <c r="N1" s="224"/>
      <c r="O1" s="8"/>
      <c r="P1" s="6"/>
      <c r="Q1" s="8"/>
      <c r="R1" s="6"/>
      <c r="S1" s="6"/>
    </row>
    <row r="2" spans="1:19" ht="14.25" customHeight="1" x14ac:dyDescent="0.25">
      <c r="A2" s="10"/>
      <c r="B2" s="6"/>
      <c r="C2" s="7"/>
      <c r="D2" s="7"/>
      <c r="E2" s="216"/>
      <c r="F2" s="8"/>
      <c r="G2" s="6"/>
      <c r="H2" s="8"/>
      <c r="I2" s="6"/>
      <c r="J2" s="6"/>
      <c r="K2" s="6"/>
      <c r="L2" s="6"/>
      <c r="M2" s="10"/>
      <c r="N2" s="224"/>
      <c r="O2" s="8"/>
      <c r="P2" s="6"/>
      <c r="Q2" s="8"/>
      <c r="R2" s="6"/>
      <c r="S2" s="6"/>
    </row>
    <row r="3" spans="1:19" ht="18" customHeight="1" x14ac:dyDescent="0.35">
      <c r="A3" s="42" t="s">
        <v>116</v>
      </c>
      <c r="B3" s="6"/>
      <c r="C3" s="7"/>
      <c r="D3" s="7"/>
      <c r="E3" s="216"/>
      <c r="F3" s="8"/>
      <c r="G3" s="6"/>
      <c r="H3" s="8"/>
      <c r="I3" s="6"/>
      <c r="J3" s="6"/>
      <c r="K3" s="6"/>
      <c r="L3" s="6"/>
      <c r="M3" s="45"/>
      <c r="N3" s="224"/>
      <c r="O3" s="8"/>
      <c r="P3" s="6"/>
      <c r="Q3" s="8"/>
      <c r="R3" s="6"/>
      <c r="S3" s="6"/>
    </row>
    <row r="4" spans="1:19" ht="14.25" customHeight="1" x14ac:dyDescent="0.25">
      <c r="A4" s="12"/>
      <c r="B4" s="6"/>
      <c r="C4" s="7"/>
      <c r="D4" s="7"/>
      <c r="E4" s="216"/>
      <c r="F4" s="6"/>
      <c r="G4" s="6"/>
      <c r="H4" s="6"/>
      <c r="I4" s="6"/>
      <c r="J4" s="6"/>
      <c r="K4" s="6"/>
      <c r="L4" s="6"/>
      <c r="M4" s="12"/>
      <c r="N4" s="224"/>
      <c r="O4" s="6"/>
      <c r="P4" s="6"/>
      <c r="Q4" s="6"/>
      <c r="R4" s="6"/>
      <c r="S4" s="6"/>
    </row>
    <row r="5" spans="1:19" ht="14.25" customHeight="1" x14ac:dyDescent="0.25">
      <c r="A5" s="20" t="s">
        <v>45</v>
      </c>
      <c r="B5" s="11"/>
      <c r="C5" s="11"/>
      <c r="D5" s="11"/>
      <c r="E5" s="216"/>
      <c r="F5" s="6"/>
      <c r="G5" s="6"/>
      <c r="H5" s="6"/>
      <c r="I5" s="6"/>
      <c r="J5" s="6"/>
      <c r="K5" s="6"/>
      <c r="L5" s="6"/>
      <c r="M5" s="13"/>
      <c r="N5" s="225"/>
      <c r="O5" s="6"/>
      <c r="P5" s="6"/>
      <c r="Q5" s="6"/>
      <c r="R5" s="6"/>
      <c r="S5" s="6"/>
    </row>
    <row r="6" spans="1:19" ht="14.25" customHeight="1" x14ac:dyDescent="0.25">
      <c r="A6" s="11"/>
      <c r="B6" s="11"/>
      <c r="C6" s="11"/>
      <c r="D6" s="11"/>
      <c r="E6" s="216"/>
      <c r="F6" s="6"/>
      <c r="G6" s="6"/>
      <c r="H6" s="6"/>
      <c r="I6" s="6"/>
      <c r="J6" s="6"/>
      <c r="K6" s="6"/>
      <c r="L6" s="6"/>
      <c r="M6" s="13"/>
      <c r="N6" s="225"/>
      <c r="O6" s="6"/>
      <c r="P6" s="6"/>
      <c r="Q6" s="6"/>
      <c r="R6" s="6"/>
      <c r="S6" s="6"/>
    </row>
    <row r="7" spans="1:19" s="23" customFormat="1" ht="14.25" customHeight="1" x14ac:dyDescent="0.25">
      <c r="A7" s="21"/>
      <c r="B7" s="21"/>
      <c r="C7" s="21"/>
      <c r="D7" s="21"/>
      <c r="E7" s="217"/>
      <c r="F7" s="22"/>
      <c r="G7" s="22"/>
      <c r="H7" s="22"/>
      <c r="I7" s="22"/>
      <c r="J7" s="22"/>
      <c r="K7" s="22"/>
      <c r="L7" s="22"/>
      <c r="M7" s="13"/>
      <c r="N7" s="226"/>
      <c r="O7" s="22"/>
      <c r="P7" s="22"/>
      <c r="Q7" s="22"/>
      <c r="R7" s="22"/>
      <c r="S7" s="22"/>
    </row>
    <row r="8" spans="1:19" s="32" customFormat="1" ht="20.25" x14ac:dyDescent="0.55000000000000004">
      <c r="A8" s="46" t="s">
        <v>2</v>
      </c>
      <c r="B8" s="47"/>
      <c r="C8" s="47"/>
      <c r="D8" s="47"/>
      <c r="E8" s="218" t="s">
        <v>38</v>
      </c>
      <c r="F8" s="46"/>
      <c r="G8" s="46">
        <v>2021</v>
      </c>
      <c r="H8" s="46"/>
      <c r="I8" s="46">
        <v>2020</v>
      </c>
      <c r="J8" s="47"/>
      <c r="K8" s="46" t="s">
        <v>7</v>
      </c>
      <c r="L8" s="47"/>
      <c r="M8" s="47"/>
      <c r="N8" s="218" t="s">
        <v>38</v>
      </c>
      <c r="O8" s="46">
        <v>2021</v>
      </c>
      <c r="P8" s="46"/>
      <c r="Q8" s="46">
        <v>2013</v>
      </c>
      <c r="R8" s="46">
        <v>2020</v>
      </c>
    </row>
    <row r="9" spans="1:19" s="4" customFormat="1" ht="14.25" customHeight="1" x14ac:dyDescent="0.25">
      <c r="E9" s="217"/>
      <c r="N9" s="217"/>
    </row>
    <row r="10" spans="1:19" s="4" customFormat="1" ht="14.25" customHeight="1" x14ac:dyDescent="0.35">
      <c r="A10" s="245" t="s">
        <v>3</v>
      </c>
      <c r="B10" s="245"/>
      <c r="C10" s="245"/>
      <c r="E10" s="217"/>
      <c r="K10" s="246" t="s">
        <v>3</v>
      </c>
      <c r="L10" s="246"/>
      <c r="M10" s="246"/>
      <c r="N10" s="217"/>
    </row>
    <row r="11" spans="1:19" s="4" customFormat="1" ht="14.25" customHeight="1" x14ac:dyDescent="0.25">
      <c r="B11" s="4" t="s">
        <v>4</v>
      </c>
      <c r="E11" s="217">
        <v>4</v>
      </c>
      <c r="F11" s="25"/>
      <c r="G11" s="29">
        <v>742</v>
      </c>
      <c r="H11" s="31"/>
      <c r="I11" s="29">
        <v>412</v>
      </c>
      <c r="N11" s="217"/>
      <c r="O11" s="1"/>
      <c r="P11" s="5"/>
      <c r="Q11" s="1"/>
      <c r="R11" s="1"/>
    </row>
    <row r="12" spans="1:19" s="4" customFormat="1" ht="14.25" customHeight="1" x14ac:dyDescent="0.25">
      <c r="E12" s="217"/>
      <c r="G12" s="5"/>
      <c r="I12" s="5"/>
      <c r="L12" s="4" t="s">
        <v>19</v>
      </c>
      <c r="N12" s="217"/>
      <c r="O12" s="49"/>
      <c r="P12" s="5"/>
      <c r="Q12" s="49"/>
      <c r="R12" s="49"/>
    </row>
    <row r="13" spans="1:19" s="4" customFormat="1" ht="14.25" customHeight="1" x14ac:dyDescent="0.25">
      <c r="B13" s="4" t="s">
        <v>62</v>
      </c>
      <c r="E13" s="217"/>
      <c r="G13" s="5"/>
      <c r="I13" s="5"/>
      <c r="M13" s="4" t="s">
        <v>63</v>
      </c>
      <c r="N13" s="217">
        <v>9</v>
      </c>
      <c r="O13" s="81">
        <f>39+35</f>
        <v>74</v>
      </c>
      <c r="R13" s="81">
        <v>0</v>
      </c>
    </row>
    <row r="14" spans="1:19" s="4" customFormat="1" ht="14.25" customHeight="1" x14ac:dyDescent="0.25">
      <c r="C14" s="4" t="s">
        <v>64</v>
      </c>
      <c r="E14" s="219"/>
      <c r="F14" s="28"/>
      <c r="G14" s="2"/>
      <c r="I14" s="2"/>
      <c r="M14" s="4" t="s">
        <v>8</v>
      </c>
      <c r="N14" s="217">
        <v>10</v>
      </c>
      <c r="O14" s="81">
        <v>55</v>
      </c>
      <c r="P14" s="5"/>
      <c r="Q14" s="1">
        <v>21</v>
      </c>
      <c r="R14" s="81">
        <v>25</v>
      </c>
    </row>
    <row r="15" spans="1:19" s="4" customFormat="1" ht="14.25" customHeight="1" x14ac:dyDescent="0.25">
      <c r="C15" s="4" t="s">
        <v>65</v>
      </c>
      <c r="E15" s="217">
        <v>5</v>
      </c>
      <c r="G15" s="2">
        <v>30</v>
      </c>
      <c r="I15" s="2">
        <v>30</v>
      </c>
      <c r="M15" s="4" t="s">
        <v>9</v>
      </c>
      <c r="N15" s="217" t="s">
        <v>124</v>
      </c>
      <c r="O15" s="82">
        <v>267.5</v>
      </c>
      <c r="P15" s="5"/>
      <c r="Q15" s="3">
        <v>21</v>
      </c>
      <c r="R15" s="82">
        <v>51</v>
      </c>
    </row>
    <row r="16" spans="1:19" s="4" customFormat="1" ht="14.25" customHeight="1" x14ac:dyDescent="0.25">
      <c r="E16" s="217"/>
      <c r="G16" s="3"/>
      <c r="I16" s="3"/>
      <c r="N16" s="217"/>
    </row>
    <row r="17" spans="1:18" s="4" customFormat="1" ht="14.25" customHeight="1" x14ac:dyDescent="0.25">
      <c r="E17" s="217"/>
      <c r="G17" s="29">
        <f>SUM(G15:G16)</f>
        <v>30</v>
      </c>
      <c r="H17" s="28"/>
      <c r="I17" s="29">
        <f>SUM(I15:I16)</f>
        <v>30</v>
      </c>
      <c r="N17" s="217"/>
      <c r="O17" s="41">
        <f>O15+O14+O13</f>
        <v>396.5</v>
      </c>
      <c r="P17" s="5"/>
      <c r="Q17" s="29">
        <f>Q4+Q7+Q8+Q9</f>
        <v>2013</v>
      </c>
      <c r="R17" s="41">
        <f>R15+R14+R13</f>
        <v>76</v>
      </c>
    </row>
    <row r="18" spans="1:18" s="4" customFormat="1" ht="14.25" customHeight="1" x14ac:dyDescent="0.25">
      <c r="B18" s="4" t="s">
        <v>66</v>
      </c>
      <c r="E18" s="217"/>
      <c r="G18" s="2"/>
      <c r="I18" s="2"/>
      <c r="N18" s="217"/>
      <c r="O18" s="2"/>
      <c r="P18" s="5"/>
      <c r="Q18" s="2"/>
      <c r="R18" s="2"/>
    </row>
    <row r="19" spans="1:18" s="4" customFormat="1" ht="14.25" customHeight="1" x14ac:dyDescent="0.25">
      <c r="C19" s="4" t="s">
        <v>63</v>
      </c>
      <c r="E19" s="217">
        <v>6</v>
      </c>
      <c r="F19" s="15"/>
      <c r="G19" s="5">
        <v>17</v>
      </c>
      <c r="H19" s="2"/>
      <c r="I19" s="5">
        <v>6</v>
      </c>
      <c r="N19" s="217"/>
      <c r="O19" s="5"/>
      <c r="P19" s="5"/>
      <c r="Q19" s="5"/>
      <c r="R19" s="5"/>
    </row>
    <row r="20" spans="1:18" s="4" customFormat="1" ht="14.25" customHeight="1" x14ac:dyDescent="0.25">
      <c r="C20" s="4" t="s">
        <v>75</v>
      </c>
      <c r="E20" s="217">
        <v>7</v>
      </c>
      <c r="F20" s="14"/>
      <c r="G20" s="244">
        <v>142</v>
      </c>
      <c r="H20" s="2"/>
      <c r="I20" s="244">
        <v>147</v>
      </c>
      <c r="N20" s="217"/>
      <c r="O20" s="5"/>
      <c r="P20" s="5"/>
      <c r="Q20" s="5"/>
      <c r="R20" s="5"/>
    </row>
    <row r="21" spans="1:18" s="4" customFormat="1" ht="14.25" customHeight="1" x14ac:dyDescent="0.25">
      <c r="E21" s="217"/>
      <c r="F21" s="25"/>
      <c r="G21" s="29">
        <f>SUM(G19:G20)</f>
        <v>159</v>
      </c>
      <c r="H21" s="28"/>
      <c r="I21" s="29">
        <f>SUM(I19:I20)</f>
        <v>153</v>
      </c>
      <c r="N21" s="217"/>
    </row>
    <row r="22" spans="1:18" s="50" customFormat="1" ht="14.25" customHeight="1" x14ac:dyDescent="0.15">
      <c r="E22" s="221"/>
      <c r="F22" s="52"/>
      <c r="G22" s="76"/>
      <c r="H22" s="53"/>
      <c r="I22" s="76"/>
      <c r="N22" s="221"/>
    </row>
    <row r="23" spans="1:18" s="50" customFormat="1" ht="14.25" customHeight="1" x14ac:dyDescent="0.2">
      <c r="E23" s="221"/>
      <c r="F23" s="52"/>
      <c r="G23" s="29">
        <f>+G11+G17+G21</f>
        <v>931</v>
      </c>
      <c r="H23" s="53"/>
      <c r="I23" s="29">
        <v>1134</v>
      </c>
      <c r="N23" s="221"/>
    </row>
    <row r="24" spans="1:18" s="4" customFormat="1" ht="14.25" customHeight="1" x14ac:dyDescent="0.35">
      <c r="A24" s="245" t="s">
        <v>20</v>
      </c>
      <c r="B24" s="245"/>
      <c r="C24" s="245"/>
      <c r="E24" s="217"/>
      <c r="F24" s="25"/>
      <c r="G24" s="43"/>
      <c r="H24" s="28"/>
      <c r="I24" s="43"/>
      <c r="K24" s="245" t="s">
        <v>10</v>
      </c>
      <c r="L24" s="245"/>
      <c r="M24" s="245"/>
      <c r="N24" s="217"/>
    </row>
    <row r="25" spans="1:18" s="4" customFormat="1" ht="14.25" customHeight="1" x14ac:dyDescent="0.25">
      <c r="E25" s="220"/>
      <c r="F25" s="15"/>
      <c r="G25" s="5"/>
      <c r="H25" s="1"/>
      <c r="I25" s="5"/>
      <c r="L25" s="4" t="s">
        <v>11</v>
      </c>
      <c r="N25" s="217"/>
      <c r="O25" s="1"/>
      <c r="P25" s="5"/>
      <c r="Q25" s="1"/>
      <c r="R25" s="1"/>
    </row>
    <row r="26" spans="1:18" s="4" customFormat="1" ht="14.25" customHeight="1" x14ac:dyDescent="0.25">
      <c r="B26" s="14" t="s">
        <v>18</v>
      </c>
      <c r="E26" s="217"/>
      <c r="F26" s="25"/>
      <c r="G26" s="5"/>
      <c r="H26" s="5"/>
      <c r="I26" s="5"/>
      <c r="K26" s="28"/>
      <c r="M26" s="4" t="s">
        <v>47</v>
      </c>
      <c r="N26" s="217">
        <v>12</v>
      </c>
      <c r="O26" s="1">
        <v>960</v>
      </c>
      <c r="P26" s="5"/>
      <c r="Q26" s="1">
        <v>800</v>
      </c>
      <c r="R26" s="1">
        <v>960</v>
      </c>
    </row>
    <row r="27" spans="1:18" s="4" customFormat="1" ht="14.25" customHeight="1" x14ac:dyDescent="0.25">
      <c r="B27" s="14"/>
      <c r="C27" s="4" t="s">
        <v>117</v>
      </c>
      <c r="E27" s="217"/>
      <c r="F27" s="232"/>
      <c r="G27" s="5">
        <v>6</v>
      </c>
      <c r="H27" s="5"/>
      <c r="I27" s="5">
        <v>5</v>
      </c>
      <c r="K27" s="28"/>
      <c r="N27" s="217"/>
      <c r="O27" s="1"/>
      <c r="P27" s="5"/>
      <c r="Q27" s="1"/>
      <c r="R27" s="1"/>
    </row>
    <row r="28" spans="1:18" s="4" customFormat="1" ht="14.25" customHeight="1" x14ac:dyDescent="0.25">
      <c r="C28" s="4" t="s">
        <v>5</v>
      </c>
      <c r="E28" s="132"/>
      <c r="F28" s="15"/>
      <c r="G28" s="1">
        <v>342</v>
      </c>
      <c r="H28" s="5"/>
      <c r="I28" s="1">
        <v>341</v>
      </c>
      <c r="K28" s="28"/>
      <c r="L28" s="4" t="s">
        <v>69</v>
      </c>
      <c r="N28" s="217"/>
      <c r="O28" s="1"/>
      <c r="P28" s="5"/>
      <c r="Q28" s="1"/>
      <c r="R28" s="1"/>
    </row>
    <row r="29" spans="1:18" s="4" customFormat="1" ht="15" x14ac:dyDescent="0.25">
      <c r="C29" s="4" t="s">
        <v>6</v>
      </c>
      <c r="E29" s="220"/>
      <c r="F29" s="15"/>
      <c r="G29" s="3">
        <v>-290</v>
      </c>
      <c r="H29" s="1"/>
      <c r="I29" s="3">
        <v>-285</v>
      </c>
      <c r="K29" s="28"/>
      <c r="M29" s="4" t="s">
        <v>70</v>
      </c>
      <c r="N29" s="217"/>
      <c r="O29" s="1">
        <v>4</v>
      </c>
      <c r="P29" s="5"/>
      <c r="Q29" s="1">
        <v>34</v>
      </c>
      <c r="R29" s="1">
        <v>0</v>
      </c>
    </row>
    <row r="30" spans="1:18" s="4" customFormat="1" ht="15" x14ac:dyDescent="0.25">
      <c r="F30" s="15"/>
      <c r="G30" s="43">
        <f>SUM(G27:G29)</f>
        <v>58</v>
      </c>
      <c r="H30" s="1"/>
      <c r="I30" s="43">
        <f>SUM(I27:I29)</f>
        <v>61</v>
      </c>
      <c r="K30" s="28"/>
      <c r="M30" s="28" t="s">
        <v>104</v>
      </c>
      <c r="N30" s="219"/>
      <c r="O30" s="3">
        <f>-383+11.5</f>
        <v>-371.5</v>
      </c>
      <c r="P30" s="28"/>
      <c r="Q30" s="2"/>
      <c r="R30" s="3">
        <v>-379</v>
      </c>
    </row>
    <row r="31" spans="1:18" s="209" customFormat="1" ht="8.25" x14ac:dyDescent="0.15">
      <c r="E31" s="222"/>
      <c r="F31" s="210"/>
      <c r="G31" s="214"/>
      <c r="H31" s="211"/>
      <c r="I31" s="214"/>
      <c r="K31" s="212"/>
      <c r="N31" s="227"/>
      <c r="O31" s="211"/>
      <c r="P31" s="215"/>
      <c r="Q31" s="211"/>
      <c r="R31" s="211"/>
    </row>
    <row r="32" spans="1:18" s="4" customFormat="1" ht="14.25" customHeight="1" x14ac:dyDescent="0.25">
      <c r="B32" s="14" t="s">
        <v>112</v>
      </c>
      <c r="E32" s="217"/>
      <c r="F32" s="208"/>
      <c r="G32" s="5"/>
      <c r="H32" s="5"/>
      <c r="I32" s="5"/>
      <c r="K32" s="28"/>
      <c r="N32" s="217"/>
      <c r="O32" s="1"/>
      <c r="P32" s="5"/>
      <c r="Q32" s="1">
        <v>800</v>
      </c>
      <c r="R32" s="1"/>
    </row>
    <row r="33" spans="1:18" s="4" customFormat="1" ht="14.25" customHeight="1" x14ac:dyDescent="0.25">
      <c r="C33" s="4" t="s">
        <v>72</v>
      </c>
      <c r="E33" s="132"/>
      <c r="F33" s="15"/>
      <c r="G33" s="2">
        <v>4</v>
      </c>
      <c r="H33" s="2"/>
      <c r="I33" s="2">
        <v>4</v>
      </c>
      <c r="K33" s="28"/>
      <c r="L33" s="28"/>
      <c r="N33" s="132"/>
    </row>
    <row r="34" spans="1:18" s="4" customFormat="1" ht="15" x14ac:dyDescent="0.25">
      <c r="C34" s="4" t="s">
        <v>73</v>
      </c>
      <c r="E34" s="220"/>
      <c r="F34" s="15"/>
      <c r="G34" s="3">
        <v>-4</v>
      </c>
      <c r="H34" s="1"/>
      <c r="I34" s="3">
        <v>-3</v>
      </c>
      <c r="K34" s="28"/>
      <c r="L34" s="28"/>
      <c r="M34" s="28"/>
      <c r="N34" s="219"/>
      <c r="O34" s="28"/>
      <c r="R34" s="28"/>
    </row>
    <row r="35" spans="1:18" s="4" customFormat="1" ht="15" x14ac:dyDescent="0.25">
      <c r="E35" s="217">
        <v>8</v>
      </c>
      <c r="F35" s="15"/>
      <c r="G35" s="29">
        <f>SUM(G33:G34)</f>
        <v>0</v>
      </c>
      <c r="H35" s="1"/>
      <c r="I35" s="29">
        <f>SUM(I33:I34)</f>
        <v>1</v>
      </c>
      <c r="K35" s="28"/>
      <c r="L35" s="28"/>
      <c r="M35" s="28"/>
      <c r="N35" s="219"/>
      <c r="O35" s="28"/>
      <c r="R35" s="28"/>
    </row>
    <row r="36" spans="1:18" s="209" customFormat="1" ht="8.25" x14ac:dyDescent="0.15">
      <c r="E36" s="222"/>
      <c r="F36" s="210"/>
      <c r="G36" s="213"/>
      <c r="H36" s="211"/>
      <c r="I36" s="213"/>
      <c r="K36" s="212"/>
      <c r="L36" s="212"/>
      <c r="M36" s="212"/>
      <c r="N36" s="228"/>
      <c r="O36" s="212"/>
      <c r="R36" s="212"/>
    </row>
    <row r="37" spans="1:18" s="4" customFormat="1" ht="14.25" customHeight="1" x14ac:dyDescent="0.4">
      <c r="E37" s="217"/>
      <c r="F37" s="14"/>
      <c r="G37" s="29">
        <f>G30+G35</f>
        <v>58</v>
      </c>
      <c r="H37" s="1"/>
      <c r="I37" s="29">
        <f>I30+I35</f>
        <v>62</v>
      </c>
      <c r="N37" s="217"/>
      <c r="O37" s="55">
        <f>+O26+O29+O30</f>
        <v>592.5</v>
      </c>
      <c r="P37" s="56"/>
      <c r="Q37" s="56"/>
      <c r="R37" s="55">
        <f>+R26+R30</f>
        <v>581</v>
      </c>
    </row>
    <row r="38" spans="1:18" s="4" customFormat="1" ht="14.25" customHeight="1" x14ac:dyDescent="0.25">
      <c r="E38" s="220"/>
      <c r="F38" s="15"/>
      <c r="G38" s="1"/>
      <c r="H38" s="1"/>
      <c r="I38" s="1"/>
      <c r="N38" s="217"/>
      <c r="O38" s="2"/>
      <c r="P38" s="5"/>
      <c r="Q38" s="31"/>
      <c r="R38" s="2"/>
    </row>
    <row r="39" spans="1:18" s="4" customFormat="1" ht="14.25" customHeight="1" x14ac:dyDescent="0.25">
      <c r="A39" s="14"/>
      <c r="E39" s="220"/>
      <c r="F39" s="15"/>
      <c r="G39" s="3"/>
      <c r="H39" s="1"/>
      <c r="I39" s="3"/>
      <c r="N39" s="217"/>
      <c r="O39" s="2"/>
      <c r="P39" s="5"/>
      <c r="Q39" s="31"/>
      <c r="R39" s="2"/>
    </row>
    <row r="40" spans="1:18" s="4" customFormat="1" ht="14.25" customHeight="1" thickBot="1" x14ac:dyDescent="0.3">
      <c r="A40" s="14" t="s">
        <v>59</v>
      </c>
      <c r="E40" s="217"/>
      <c r="G40" s="30">
        <f>G11+G17+G21+G37</f>
        <v>989</v>
      </c>
      <c r="H40" s="1"/>
      <c r="I40" s="30">
        <f>I11+I17+I21+I37</f>
        <v>657</v>
      </c>
      <c r="J40" s="25"/>
      <c r="K40" s="14" t="s">
        <v>71</v>
      </c>
      <c r="N40" s="217"/>
      <c r="O40" s="30">
        <f>O17+O37</f>
        <v>989</v>
      </c>
      <c r="P40" s="1"/>
      <c r="Q40" s="30" t="e">
        <f>Q11+Q28+#REF!</f>
        <v>#REF!</v>
      </c>
      <c r="R40" s="30">
        <f>R17+R37</f>
        <v>657</v>
      </c>
    </row>
    <row r="41" spans="1:18" s="4" customFormat="1" ht="14.25" customHeight="1" thickTop="1" x14ac:dyDescent="0.25">
      <c r="E41" s="217"/>
      <c r="N41" s="217"/>
    </row>
    <row r="42" spans="1:18" s="4" customFormat="1" ht="14.1" customHeight="1" x14ac:dyDescent="0.25">
      <c r="A42" s="25" t="s">
        <v>23</v>
      </c>
      <c r="B42" s="25"/>
      <c r="E42" s="217"/>
      <c r="I42" s="5"/>
      <c r="N42" s="217"/>
    </row>
    <row r="43" spans="1:18" s="4" customFormat="1" ht="15" x14ac:dyDescent="0.25">
      <c r="C43" s="25"/>
      <c r="D43" s="25"/>
      <c r="E43" s="132"/>
      <c r="F43" s="25"/>
      <c r="G43" s="25"/>
      <c r="H43" s="25"/>
      <c r="I43" s="173"/>
      <c r="K43" s="25"/>
      <c r="L43" s="25"/>
      <c r="N43" s="217"/>
    </row>
    <row r="44" spans="1:18" s="4" customFormat="1" ht="15" x14ac:dyDescent="0.25">
      <c r="E44" s="217"/>
      <c r="N44" s="217"/>
      <c r="O44" s="5">
        <f>+O40-G40</f>
        <v>0</v>
      </c>
    </row>
    <row r="45" spans="1:18" s="4" customFormat="1" ht="15" x14ac:dyDescent="0.25">
      <c r="E45" s="217"/>
      <c r="G45" s="73"/>
      <c r="N45" s="217"/>
      <c r="O45" s="73"/>
    </row>
    <row r="46" spans="1:18" s="4" customFormat="1" ht="15" x14ac:dyDescent="0.25">
      <c r="E46" s="217"/>
      <c r="G46" s="73"/>
      <c r="N46" s="217"/>
    </row>
    <row r="47" spans="1:18" s="4" customFormat="1" ht="15" x14ac:dyDescent="0.25">
      <c r="E47" s="217"/>
      <c r="G47" s="75"/>
      <c r="N47" s="217"/>
    </row>
    <row r="48" spans="1:18" s="4" customFormat="1" ht="15" x14ac:dyDescent="0.25">
      <c r="E48" s="217"/>
      <c r="N48" s="217"/>
    </row>
    <row r="49" spans="5:14" s="4" customFormat="1" ht="15" x14ac:dyDescent="0.25">
      <c r="E49" s="217"/>
      <c r="G49" s="144"/>
      <c r="N49" s="217"/>
    </row>
    <row r="50" spans="5:14" s="4" customFormat="1" ht="15" x14ac:dyDescent="0.25">
      <c r="E50" s="217"/>
      <c r="N50" s="217"/>
    </row>
    <row r="51" spans="5:14" s="4" customFormat="1" ht="15" x14ac:dyDescent="0.25">
      <c r="E51" s="217"/>
      <c r="N51" s="217"/>
    </row>
    <row r="52" spans="5:14" s="4" customFormat="1" ht="15" x14ac:dyDescent="0.25">
      <c r="E52" s="217"/>
      <c r="N52" s="217"/>
    </row>
    <row r="53" spans="5:14" s="4" customFormat="1" ht="15" x14ac:dyDescent="0.25">
      <c r="E53" s="217"/>
      <c r="N53" s="217"/>
    </row>
    <row r="54" spans="5:14" s="4" customFormat="1" ht="15" x14ac:dyDescent="0.25">
      <c r="E54" s="217"/>
      <c r="G54" s="75"/>
      <c r="N54" s="217"/>
    </row>
    <row r="55" spans="5:14" s="4" customFormat="1" ht="15" x14ac:dyDescent="0.25">
      <c r="E55" s="217"/>
      <c r="N55" s="217"/>
    </row>
    <row r="56" spans="5:14" s="4" customFormat="1" ht="15" x14ac:dyDescent="0.25">
      <c r="E56" s="217"/>
      <c r="G56" s="75"/>
      <c r="N56" s="217"/>
    </row>
    <row r="57" spans="5:14" s="4" customFormat="1" ht="15" x14ac:dyDescent="0.25">
      <c r="E57" s="217"/>
      <c r="N57" s="217"/>
    </row>
    <row r="58" spans="5:14" s="4" customFormat="1" ht="15" x14ac:dyDescent="0.25">
      <c r="E58" s="217"/>
      <c r="N58" s="217"/>
    </row>
    <row r="59" spans="5:14" s="4" customFormat="1" ht="15" x14ac:dyDescent="0.25">
      <c r="E59" s="217"/>
      <c r="N59" s="217"/>
    </row>
    <row r="60" spans="5:14" s="4" customFormat="1" ht="15" x14ac:dyDescent="0.25">
      <c r="E60" s="217"/>
      <c r="N60" s="217"/>
    </row>
    <row r="61" spans="5:14" s="4" customFormat="1" ht="15" x14ac:dyDescent="0.25">
      <c r="E61" s="217"/>
      <c r="N61" s="217"/>
    </row>
    <row r="62" spans="5:14" s="4" customFormat="1" ht="15" x14ac:dyDescent="0.25">
      <c r="E62" s="217"/>
      <c r="N62" s="217"/>
    </row>
    <row r="63" spans="5:14" s="4" customFormat="1" ht="15" x14ac:dyDescent="0.25">
      <c r="E63" s="217"/>
      <c r="N63" s="217"/>
    </row>
    <row r="64" spans="5:14" s="4" customFormat="1" ht="15" x14ac:dyDescent="0.25">
      <c r="E64" s="217"/>
      <c r="N64" s="217"/>
    </row>
    <row r="65" spans="5:14" s="4" customFormat="1" ht="15" x14ac:dyDescent="0.25">
      <c r="E65" s="217"/>
      <c r="N65" s="217"/>
    </row>
    <row r="66" spans="5:14" s="4" customFormat="1" ht="15" x14ac:dyDescent="0.25">
      <c r="E66" s="217"/>
      <c r="N66" s="217"/>
    </row>
    <row r="67" spans="5:14" s="4" customFormat="1" ht="15" x14ac:dyDescent="0.25">
      <c r="E67" s="217"/>
      <c r="N67" s="217"/>
    </row>
    <row r="68" spans="5:14" s="4" customFormat="1" ht="15" x14ac:dyDescent="0.25">
      <c r="E68" s="217"/>
      <c r="N68" s="217"/>
    </row>
    <row r="69" spans="5:14" s="4" customFormat="1" ht="15" x14ac:dyDescent="0.25">
      <c r="E69" s="217"/>
      <c r="N69" s="217"/>
    </row>
    <row r="70" spans="5:14" s="4" customFormat="1" ht="15" x14ac:dyDescent="0.25">
      <c r="E70" s="217"/>
      <c r="N70" s="217"/>
    </row>
    <row r="71" spans="5:14" s="4" customFormat="1" ht="15" x14ac:dyDescent="0.25">
      <c r="E71" s="217"/>
      <c r="N71" s="217"/>
    </row>
    <row r="72" spans="5:14" s="4" customFormat="1" ht="15" x14ac:dyDescent="0.25">
      <c r="E72" s="217"/>
      <c r="N72" s="217"/>
    </row>
    <row r="73" spans="5:14" s="4" customFormat="1" ht="15" x14ac:dyDescent="0.25">
      <c r="E73" s="217"/>
      <c r="N73" s="217"/>
    </row>
    <row r="74" spans="5:14" s="4" customFormat="1" ht="15" x14ac:dyDescent="0.25">
      <c r="E74" s="217"/>
      <c r="N74" s="217"/>
    </row>
    <row r="75" spans="5:14" s="4" customFormat="1" ht="15" x14ac:dyDescent="0.25">
      <c r="E75" s="217"/>
      <c r="N75" s="217"/>
    </row>
    <row r="76" spans="5:14" s="4" customFormat="1" ht="15" x14ac:dyDescent="0.25">
      <c r="E76" s="217"/>
      <c r="N76" s="217"/>
    </row>
    <row r="77" spans="5:14" s="4" customFormat="1" ht="15" x14ac:dyDescent="0.25">
      <c r="E77" s="217"/>
      <c r="N77" s="217"/>
    </row>
    <row r="78" spans="5:14" s="4" customFormat="1" ht="15" x14ac:dyDescent="0.25">
      <c r="E78" s="217"/>
      <c r="N78" s="217"/>
    </row>
    <row r="79" spans="5:14" s="4" customFormat="1" ht="15" x14ac:dyDescent="0.25">
      <c r="E79" s="217"/>
      <c r="N79" s="217"/>
    </row>
    <row r="80" spans="5:14" s="4" customFormat="1" ht="15" x14ac:dyDescent="0.25">
      <c r="E80" s="217"/>
      <c r="J80" s="9"/>
      <c r="N80" s="217"/>
    </row>
    <row r="81" spans="1:19" s="4" customFormat="1" ht="15" x14ac:dyDescent="0.25">
      <c r="E81" s="217"/>
      <c r="J81" s="9"/>
      <c r="N81" s="217"/>
    </row>
    <row r="82" spans="1:19" s="4" customFormat="1" ht="15" x14ac:dyDescent="0.25">
      <c r="E82" s="217"/>
      <c r="J82" s="9"/>
      <c r="N82" s="217"/>
    </row>
    <row r="83" spans="1:19" s="4" customFormat="1" ht="15" x14ac:dyDescent="0.25">
      <c r="E83" s="217"/>
      <c r="J83" s="9"/>
      <c r="N83" s="217"/>
      <c r="S83" s="9"/>
    </row>
    <row r="84" spans="1:19" s="4" customFormat="1" ht="15" x14ac:dyDescent="0.25">
      <c r="E84" s="217"/>
      <c r="J84" s="9"/>
      <c r="K84" s="9"/>
      <c r="L84" s="9"/>
      <c r="M84" s="9"/>
      <c r="N84" s="223"/>
      <c r="O84" s="9"/>
      <c r="P84" s="9"/>
      <c r="Q84" s="9"/>
      <c r="S84" s="9"/>
    </row>
    <row r="85" spans="1:19" s="4" customFormat="1" ht="15" x14ac:dyDescent="0.25">
      <c r="E85" s="217"/>
      <c r="J85" s="9"/>
      <c r="K85" s="9"/>
      <c r="L85" s="9"/>
      <c r="M85" s="9"/>
      <c r="N85" s="223"/>
      <c r="O85" s="9"/>
      <c r="P85" s="9"/>
      <c r="Q85" s="9"/>
      <c r="S85" s="9"/>
    </row>
    <row r="86" spans="1:19" ht="15" x14ac:dyDescent="0.25">
      <c r="A86" s="4"/>
      <c r="B86" s="4"/>
      <c r="C86" s="4"/>
      <c r="D86" s="4"/>
      <c r="E86" s="217"/>
      <c r="F86" s="4"/>
      <c r="G86" s="4"/>
      <c r="H86" s="4"/>
      <c r="I86" s="4"/>
    </row>
    <row r="87" spans="1:19" ht="15" x14ac:dyDescent="0.25">
      <c r="A87" s="4"/>
      <c r="B87" s="4"/>
      <c r="C87" s="4"/>
      <c r="D87" s="4"/>
      <c r="E87" s="217"/>
      <c r="F87" s="4"/>
      <c r="G87" s="4"/>
      <c r="H87" s="4"/>
      <c r="I87" s="4"/>
    </row>
    <row r="88" spans="1:19" ht="15" x14ac:dyDescent="0.25">
      <c r="A88" s="4"/>
      <c r="B88" s="4"/>
      <c r="C88" s="4"/>
      <c r="D88" s="4"/>
      <c r="E88" s="217"/>
      <c r="F88" s="4"/>
      <c r="G88" s="4"/>
      <c r="H88" s="4"/>
      <c r="I88" s="4"/>
    </row>
    <row r="89" spans="1:19" ht="15" x14ac:dyDescent="0.25">
      <c r="C89" s="4"/>
      <c r="D89" s="4"/>
      <c r="E89" s="217"/>
      <c r="F89" s="4"/>
      <c r="G89" s="4"/>
      <c r="H89" s="4"/>
      <c r="I89" s="4"/>
    </row>
  </sheetData>
  <mergeCells count="4">
    <mergeCell ref="A10:C10"/>
    <mergeCell ref="K10:M10"/>
    <mergeCell ref="A24:C24"/>
    <mergeCell ref="K24:M24"/>
  </mergeCells>
  <pageMargins left="0.51181102362204722" right="0.51181102362204722" top="0.78740157480314965" bottom="0.78740157480314965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7"/>
  <sheetViews>
    <sheetView showGridLines="0" zoomScaleNormal="100" zoomScaleSheetLayoutView="100" workbookViewId="0">
      <selection activeCell="E14" sqref="E14"/>
    </sheetView>
  </sheetViews>
  <sheetFormatPr defaultRowHeight="15" x14ac:dyDescent="0.25"/>
  <cols>
    <col min="1" max="2" width="2.140625" style="68" customWidth="1"/>
    <col min="3" max="7" width="10.28515625" style="68" customWidth="1"/>
    <col min="8" max="8" width="5.7109375" style="33" customWidth="1"/>
    <col min="9" max="9" width="5.7109375" style="217" customWidth="1"/>
    <col min="10" max="10" width="2.7109375" style="4" customWidth="1"/>
    <col min="11" max="11" width="12.5703125" style="68" customWidth="1"/>
    <col min="12" max="12" width="2.7109375" style="68" customWidth="1"/>
    <col min="13" max="13" width="9" style="68" bestFit="1" customWidth="1"/>
    <col min="14" max="14" width="9" style="68" customWidth="1"/>
    <col min="15" max="15" width="13.140625" style="94" bestFit="1" customWidth="1"/>
    <col min="16" max="16" width="11.140625" style="94" hidden="1" customWidth="1"/>
    <col min="17" max="17" width="11.42578125" style="68" hidden="1" customWidth="1"/>
    <col min="18" max="18" width="12.140625" style="94" hidden="1" customWidth="1"/>
    <col min="19" max="19" width="0" style="68" hidden="1" customWidth="1"/>
    <col min="20" max="20" width="11.42578125" style="94" hidden="1" customWidth="1"/>
    <col min="21" max="16384" width="9.140625" style="68"/>
  </cols>
  <sheetData>
    <row r="1" spans="1:20" s="85" customFormat="1" ht="23.25" customHeight="1" x14ac:dyDescent="0.3">
      <c r="A1" s="19" t="str">
        <f>BP!A1</f>
        <v xml:space="preserve">CONEXION Corretora de Câmbio Ltda.      </v>
      </c>
      <c r="B1" s="8"/>
      <c r="C1" s="8"/>
      <c r="D1" s="8"/>
      <c r="E1" s="6"/>
      <c r="F1" s="84"/>
      <c r="G1" s="6"/>
      <c r="H1" s="33"/>
      <c r="I1" s="217"/>
      <c r="J1" s="22"/>
      <c r="O1" s="86"/>
      <c r="P1" s="86"/>
      <c r="R1" s="86"/>
      <c r="T1" s="86"/>
    </row>
    <row r="2" spans="1:20" s="85" customFormat="1" ht="14.25" customHeight="1" x14ac:dyDescent="0.25">
      <c r="A2" s="8"/>
      <c r="B2" s="8"/>
      <c r="C2" s="8"/>
      <c r="D2" s="8"/>
      <c r="E2" s="6"/>
      <c r="F2" s="84"/>
      <c r="G2" s="6"/>
      <c r="H2" s="33"/>
      <c r="I2" s="217"/>
      <c r="J2" s="22"/>
      <c r="O2" s="86"/>
      <c r="P2" s="86"/>
      <c r="R2" s="86"/>
      <c r="T2" s="86"/>
    </row>
    <row r="3" spans="1:20" s="85" customFormat="1" ht="18" customHeight="1" x14ac:dyDescent="0.3">
      <c r="A3" s="42" t="s">
        <v>51</v>
      </c>
      <c r="B3" s="8"/>
      <c r="C3" s="8"/>
      <c r="D3" s="8"/>
      <c r="E3" s="6"/>
      <c r="F3" s="84"/>
      <c r="G3" s="6"/>
      <c r="H3" s="33"/>
      <c r="I3" s="217"/>
      <c r="J3" s="22"/>
      <c r="O3" s="86"/>
      <c r="P3" s="86"/>
      <c r="R3" s="86"/>
      <c r="T3" s="86"/>
    </row>
    <row r="4" spans="1:20" s="85" customFormat="1" ht="14.25" customHeight="1" x14ac:dyDescent="0.25">
      <c r="A4" s="87"/>
      <c r="B4" s="8"/>
      <c r="C4" s="8"/>
      <c r="D4" s="8"/>
      <c r="E4" s="6"/>
      <c r="F4" s="84"/>
      <c r="G4" s="6"/>
      <c r="H4" s="33"/>
      <c r="I4" s="217"/>
      <c r="J4" s="22"/>
      <c r="O4" s="86"/>
      <c r="P4" s="86"/>
      <c r="R4" s="86"/>
      <c r="T4" s="86"/>
    </row>
    <row r="5" spans="1:20" s="85" customFormat="1" ht="14.25" customHeight="1" x14ac:dyDescent="0.25">
      <c r="A5" s="235" t="s">
        <v>118</v>
      </c>
      <c r="B5" s="8"/>
      <c r="C5" s="8"/>
      <c r="D5" s="8"/>
      <c r="E5" s="6"/>
      <c r="F5" s="84"/>
      <c r="G5" s="6"/>
      <c r="H5" s="33"/>
      <c r="I5" s="217"/>
      <c r="J5" s="22"/>
      <c r="O5" s="86"/>
      <c r="P5" s="86"/>
      <c r="R5" s="86"/>
      <c r="T5" s="86"/>
    </row>
    <row r="6" spans="1:20" s="85" customFormat="1" ht="14.25" customHeight="1" x14ac:dyDescent="0.25">
      <c r="A6" s="6"/>
      <c r="B6" s="6"/>
      <c r="C6" s="6"/>
      <c r="D6" s="6"/>
      <c r="E6" s="6"/>
      <c r="F6" s="84"/>
      <c r="G6" s="6"/>
      <c r="H6" s="33"/>
      <c r="I6" s="217"/>
      <c r="J6" s="22"/>
      <c r="O6" s="86"/>
      <c r="P6" s="86"/>
      <c r="R6" s="86"/>
      <c r="T6" s="86"/>
    </row>
    <row r="7" spans="1:20" s="85" customFormat="1" ht="14.25" customHeight="1" x14ac:dyDescent="0.25">
      <c r="A7" s="20" t="s">
        <v>44</v>
      </c>
      <c r="B7" s="6"/>
      <c r="C7" s="6"/>
      <c r="D7" s="6"/>
      <c r="E7" s="6"/>
      <c r="F7" s="84"/>
      <c r="G7" s="6"/>
      <c r="H7" s="33"/>
      <c r="I7" s="217"/>
      <c r="J7" s="22"/>
      <c r="O7" s="86"/>
      <c r="P7" s="86"/>
      <c r="R7" s="86"/>
      <c r="T7" s="86"/>
    </row>
    <row r="8" spans="1:20" s="4" customFormat="1" ht="14.25" customHeight="1" x14ac:dyDescent="0.25">
      <c r="A8" s="6"/>
      <c r="B8" s="6"/>
      <c r="C8" s="6"/>
      <c r="D8" s="6"/>
      <c r="E8" s="6"/>
      <c r="F8" s="84"/>
      <c r="G8" s="6"/>
      <c r="H8" s="33"/>
      <c r="I8" s="217"/>
      <c r="J8" s="22"/>
      <c r="O8" s="73"/>
      <c r="P8" s="73"/>
      <c r="R8" s="73"/>
      <c r="T8" s="73"/>
    </row>
    <row r="9" spans="1:20" s="4" customFormat="1" ht="14.25" customHeight="1" x14ac:dyDescent="0.25">
      <c r="A9" s="6"/>
      <c r="B9" s="6"/>
      <c r="C9" s="6"/>
      <c r="D9" s="6"/>
      <c r="E9" s="6"/>
      <c r="F9" s="84"/>
      <c r="G9" s="6"/>
      <c r="H9" s="33"/>
      <c r="I9" s="217"/>
      <c r="J9" s="22"/>
      <c r="O9" s="73"/>
      <c r="P9" s="73"/>
      <c r="R9" s="73"/>
      <c r="T9" s="73"/>
    </row>
    <row r="10" spans="1:20" s="32" customFormat="1" ht="17.25" x14ac:dyDescent="0.4">
      <c r="H10" s="88"/>
      <c r="I10" s="229" t="s">
        <v>87</v>
      </c>
      <c r="K10" s="89">
        <v>2021</v>
      </c>
      <c r="L10" s="90"/>
      <c r="M10" s="89">
        <v>2020</v>
      </c>
      <c r="N10" s="89"/>
      <c r="O10" s="72"/>
      <c r="P10" s="72"/>
      <c r="R10" s="72"/>
      <c r="T10" s="72"/>
    </row>
    <row r="11" spans="1:20" s="4" customFormat="1" ht="14.25" customHeight="1" x14ac:dyDescent="0.25">
      <c r="H11" s="33"/>
      <c r="I11" s="217"/>
      <c r="K11" s="14"/>
      <c r="L11" s="14"/>
      <c r="M11" s="14"/>
      <c r="N11" s="14"/>
      <c r="O11" s="73"/>
      <c r="P11" s="73"/>
      <c r="R11" s="73"/>
      <c r="T11" s="73"/>
    </row>
    <row r="12" spans="1:20" s="4" customFormat="1" ht="14.25" customHeight="1" x14ac:dyDescent="0.25">
      <c r="A12" s="14" t="s">
        <v>0</v>
      </c>
      <c r="H12" s="33"/>
      <c r="I12" s="217"/>
      <c r="K12" s="91"/>
      <c r="L12" s="81"/>
      <c r="M12" s="91"/>
      <c r="N12" s="91"/>
      <c r="O12" s="73"/>
      <c r="P12" s="73"/>
      <c r="R12" s="73"/>
      <c r="T12" s="73"/>
    </row>
    <row r="13" spans="1:20" s="4" customFormat="1" ht="14.25" customHeight="1" x14ac:dyDescent="0.3">
      <c r="A13" s="92"/>
      <c r="B13" s="92" t="s">
        <v>48</v>
      </c>
      <c r="H13" s="33"/>
      <c r="I13" s="217"/>
      <c r="K13" s="3">
        <v>795</v>
      </c>
      <c r="L13" s="1"/>
      <c r="M13" s="3">
        <v>654</v>
      </c>
      <c r="N13" s="2"/>
      <c r="O13" s="73"/>
      <c r="P13" s="73"/>
      <c r="R13" s="73"/>
      <c r="T13" s="73"/>
    </row>
    <row r="14" spans="1:20" s="4" customFormat="1" ht="14.25" customHeight="1" x14ac:dyDescent="0.25">
      <c r="H14" s="33"/>
      <c r="I14" s="217"/>
      <c r="K14" s="1"/>
      <c r="L14" s="1"/>
      <c r="M14" s="1"/>
      <c r="N14" s="1"/>
      <c r="O14" s="73"/>
      <c r="P14" s="73"/>
      <c r="R14" s="73"/>
      <c r="T14" s="73"/>
    </row>
    <row r="15" spans="1:20" s="4" customFormat="1" ht="14.25" customHeight="1" x14ac:dyDescent="0.25">
      <c r="A15" s="14" t="s">
        <v>24</v>
      </c>
      <c r="H15" s="33"/>
      <c r="I15" s="217"/>
      <c r="K15" s="29">
        <f>SUM(K13:K14)</f>
        <v>795</v>
      </c>
      <c r="L15" s="1"/>
      <c r="M15" s="29">
        <f>SUM(M13:M14)</f>
        <v>654</v>
      </c>
      <c r="N15" s="43"/>
      <c r="O15" s="73"/>
      <c r="P15" s="73"/>
      <c r="R15" s="73"/>
      <c r="T15" s="73"/>
    </row>
    <row r="16" spans="1:20" s="4" customFormat="1" ht="14.25" customHeight="1" x14ac:dyDescent="0.25">
      <c r="H16" s="33"/>
      <c r="I16" s="217"/>
      <c r="K16" s="1"/>
      <c r="L16" s="1"/>
      <c r="M16" s="1"/>
      <c r="N16" s="1"/>
      <c r="O16" s="73"/>
      <c r="P16" s="73" t="s">
        <v>88</v>
      </c>
      <c r="R16" s="73" t="s">
        <v>119</v>
      </c>
      <c r="T16" s="73" t="s">
        <v>120</v>
      </c>
    </row>
    <row r="17" spans="1:20" s="4" customFormat="1" ht="14.25" customHeight="1" x14ac:dyDescent="0.25">
      <c r="A17" s="14" t="s">
        <v>25</v>
      </c>
      <c r="H17" s="33"/>
      <c r="I17" s="217"/>
      <c r="K17" s="5"/>
      <c r="L17" s="5"/>
      <c r="M17" s="5"/>
      <c r="N17" s="5"/>
      <c r="O17" s="73"/>
      <c r="P17" s="234">
        <v>32912.75</v>
      </c>
      <c r="Q17" s="73"/>
      <c r="R17" s="73"/>
      <c r="T17" s="234">
        <v>2868.14</v>
      </c>
    </row>
    <row r="18" spans="1:20" s="4" customFormat="1" ht="14.25" customHeight="1" x14ac:dyDescent="0.25">
      <c r="B18" s="4" t="s">
        <v>12</v>
      </c>
      <c r="H18" s="33"/>
      <c r="I18" s="217"/>
      <c r="K18" s="1">
        <v>-157</v>
      </c>
      <c r="L18" s="1"/>
      <c r="M18" s="1">
        <v>-170</v>
      </c>
      <c r="N18" s="1"/>
      <c r="O18" s="73"/>
      <c r="P18" s="234">
        <v>29692.53</v>
      </c>
      <c r="Q18" s="73"/>
      <c r="R18" s="73"/>
      <c r="T18" s="73">
        <v>33145.61</v>
      </c>
    </row>
    <row r="19" spans="1:20" s="4" customFormat="1" ht="14.25" customHeight="1" x14ac:dyDescent="0.25">
      <c r="B19" s="4" t="s">
        <v>13</v>
      </c>
      <c r="H19" s="33"/>
      <c r="I19" s="217">
        <v>13</v>
      </c>
      <c r="K19" s="1">
        <v>-587</v>
      </c>
      <c r="L19" s="1"/>
      <c r="M19" s="1">
        <v>-586</v>
      </c>
      <c r="N19" s="1"/>
      <c r="O19" s="73"/>
      <c r="P19" s="234">
        <v>80024.86</v>
      </c>
      <c r="Q19" s="73"/>
      <c r="R19" s="73"/>
      <c r="T19" s="73">
        <v>-343.06</v>
      </c>
    </row>
    <row r="20" spans="1:20" s="4" customFormat="1" ht="14.25" customHeight="1" x14ac:dyDescent="0.25">
      <c r="B20" s="4" t="s">
        <v>14</v>
      </c>
      <c r="H20" s="33"/>
      <c r="I20" s="217"/>
      <c r="K20" s="1">
        <v>-36</v>
      </c>
      <c r="L20" s="1"/>
      <c r="M20" s="1">
        <v>-36</v>
      </c>
      <c r="N20" s="1"/>
      <c r="O20" s="73"/>
      <c r="P20" s="234">
        <v>1870</v>
      </c>
      <c r="Q20" s="73">
        <v>0</v>
      </c>
      <c r="R20" s="73"/>
      <c r="T20" s="73">
        <f>SUM(T17:T19)</f>
        <v>35670.69</v>
      </c>
    </row>
    <row r="21" spans="1:20" s="4" customFormat="1" ht="14.25" customHeight="1" x14ac:dyDescent="0.25">
      <c r="H21" s="33"/>
      <c r="I21" s="217"/>
      <c r="K21" s="1"/>
      <c r="L21" s="1"/>
      <c r="M21" s="1"/>
      <c r="N21" s="1"/>
      <c r="O21" s="73"/>
      <c r="P21" s="234">
        <v>12108</v>
      </c>
      <c r="Q21" s="73">
        <f>SUM(P17:P21)</f>
        <v>156608.14000000001</v>
      </c>
      <c r="R21" s="73"/>
      <c r="T21" s="73"/>
    </row>
    <row r="22" spans="1:20" s="4" customFormat="1" ht="14.25" customHeight="1" x14ac:dyDescent="0.25">
      <c r="H22" s="33"/>
      <c r="I22" s="217"/>
      <c r="K22" s="29">
        <f>SUM(K18:K20)</f>
        <v>-780</v>
      </c>
      <c r="L22" s="1"/>
      <c r="M22" s="29">
        <f>SUM(M18:M20)</f>
        <v>-792</v>
      </c>
      <c r="N22" s="43"/>
      <c r="O22" s="73"/>
      <c r="P22" s="73"/>
      <c r="R22" s="73" t="s">
        <v>119</v>
      </c>
      <c r="S22" s="4" t="s">
        <v>123</v>
      </c>
      <c r="T22" s="73" t="s">
        <v>102</v>
      </c>
    </row>
    <row r="23" spans="1:20" s="4" customFormat="1" ht="14.25" customHeight="1" x14ac:dyDescent="0.25">
      <c r="H23" s="33"/>
      <c r="I23" s="217"/>
      <c r="K23" s="1"/>
      <c r="L23" s="1"/>
      <c r="M23" s="1"/>
      <c r="N23" s="1"/>
      <c r="O23" s="73"/>
      <c r="P23" s="73"/>
      <c r="R23" s="234">
        <v>4433.3599999999997</v>
      </c>
      <c r="S23" s="233">
        <v>89246.13</v>
      </c>
      <c r="T23" s="234">
        <v>84508.98</v>
      </c>
    </row>
    <row r="24" spans="1:20" s="4" customFormat="1" ht="14.25" customHeight="1" x14ac:dyDescent="0.25">
      <c r="A24" s="14" t="s">
        <v>15</v>
      </c>
      <c r="H24" s="33"/>
      <c r="I24" s="217"/>
      <c r="K24" s="29">
        <f>SUM(K22,K15)</f>
        <v>15</v>
      </c>
      <c r="L24" s="1"/>
      <c r="M24" s="29">
        <f>SUM(M22,M15)</f>
        <v>-138</v>
      </c>
      <c r="N24" s="43"/>
      <c r="O24" s="73"/>
      <c r="P24" s="73"/>
      <c r="R24" s="234">
        <v>42000</v>
      </c>
      <c r="S24" s="233">
        <v>247878.07</v>
      </c>
      <c r="T24" s="234">
        <v>31328.42</v>
      </c>
    </row>
    <row r="25" spans="1:20" s="4" customFormat="1" ht="14.25" customHeight="1" x14ac:dyDescent="0.25">
      <c r="A25" s="14"/>
      <c r="H25" s="33"/>
      <c r="I25" s="217"/>
      <c r="K25" s="2"/>
      <c r="L25" s="1"/>
      <c r="M25" s="2"/>
      <c r="N25" s="2"/>
      <c r="O25" s="73"/>
      <c r="P25" s="73"/>
      <c r="R25" s="234">
        <v>7262.87</v>
      </c>
      <c r="S25" s="4">
        <v>343.06</v>
      </c>
      <c r="T25" s="73"/>
    </row>
    <row r="26" spans="1:20" s="4" customFormat="1" ht="14.25" customHeight="1" x14ac:dyDescent="0.25">
      <c r="A26" s="14" t="s">
        <v>26</v>
      </c>
      <c r="H26" s="33"/>
      <c r="I26" s="217"/>
      <c r="K26" s="29">
        <f>K24</f>
        <v>15</v>
      </c>
      <c r="L26" s="1"/>
      <c r="M26" s="29">
        <f>M24</f>
        <v>-138</v>
      </c>
      <c r="N26" s="43"/>
      <c r="O26" s="73"/>
      <c r="P26" s="73"/>
      <c r="R26" s="234">
        <v>4660</v>
      </c>
      <c r="T26" s="73"/>
    </row>
    <row r="27" spans="1:20" s="4" customFormat="1" ht="14.25" customHeight="1" x14ac:dyDescent="0.25">
      <c r="A27" s="14"/>
      <c r="H27" s="33"/>
      <c r="I27" s="217"/>
      <c r="K27" s="2"/>
      <c r="L27" s="1"/>
      <c r="M27" s="2"/>
      <c r="N27" s="2"/>
      <c r="O27" s="73"/>
      <c r="P27" s="73"/>
      <c r="R27" s="234">
        <v>169.13</v>
      </c>
      <c r="T27" s="73"/>
    </row>
    <row r="28" spans="1:20" s="4" customFormat="1" ht="14.25" customHeight="1" x14ac:dyDescent="0.25">
      <c r="A28" s="14" t="s">
        <v>52</v>
      </c>
      <c r="H28" s="33"/>
      <c r="I28" s="217">
        <v>13</v>
      </c>
      <c r="K28" s="2"/>
      <c r="L28" s="1"/>
      <c r="M28" s="2"/>
      <c r="N28" s="2"/>
      <c r="O28" s="73"/>
      <c r="P28" s="73"/>
      <c r="R28" s="234">
        <v>40918.04</v>
      </c>
      <c r="T28" s="73"/>
    </row>
    <row r="29" spans="1:20" s="4" customFormat="1" ht="14.25" customHeight="1" x14ac:dyDescent="0.25">
      <c r="A29" s="4" t="s">
        <v>53</v>
      </c>
      <c r="H29" s="33"/>
      <c r="I29" s="217"/>
      <c r="K29" s="2">
        <v>-2</v>
      </c>
      <c r="L29" s="1"/>
      <c r="M29" s="2">
        <v>0</v>
      </c>
      <c r="N29" s="2"/>
      <c r="O29" s="73"/>
      <c r="P29" s="73"/>
      <c r="R29" s="234">
        <v>9506</v>
      </c>
      <c r="T29" s="73"/>
    </row>
    <row r="30" spans="1:20" s="4" customFormat="1" ht="14.25" customHeight="1" x14ac:dyDescent="0.25">
      <c r="A30" s="4" t="s">
        <v>54</v>
      </c>
      <c r="H30" s="33"/>
      <c r="I30" s="217"/>
      <c r="K30" s="2">
        <v>-2</v>
      </c>
      <c r="L30" s="1"/>
      <c r="M30" s="2">
        <v>0</v>
      </c>
      <c r="N30" s="2"/>
      <c r="O30" s="73"/>
      <c r="P30" s="73"/>
      <c r="R30" s="234">
        <v>18753.75</v>
      </c>
      <c r="S30" s="4">
        <f>SUM(S23:S29)</f>
        <v>337467.26</v>
      </c>
      <c r="T30" s="73">
        <f>SUM(T23:T28)</f>
        <v>115837.4</v>
      </c>
    </row>
    <row r="31" spans="1:20" s="4" customFormat="1" ht="14.25" customHeight="1" x14ac:dyDescent="0.25">
      <c r="H31" s="33"/>
      <c r="I31" s="217" t="s">
        <v>115</v>
      </c>
      <c r="K31" s="1"/>
      <c r="L31" s="1"/>
      <c r="M31" s="1"/>
      <c r="N31" s="1"/>
      <c r="O31" s="73"/>
      <c r="P31" s="73"/>
      <c r="R31" s="234">
        <v>4816.1499999999996</v>
      </c>
      <c r="T31" s="73"/>
    </row>
    <row r="32" spans="1:20" s="4" customFormat="1" ht="14.25" customHeight="1" thickBot="1" x14ac:dyDescent="0.3">
      <c r="A32" s="14" t="s">
        <v>113</v>
      </c>
      <c r="H32" s="33"/>
      <c r="I32" s="217"/>
      <c r="K32" s="30">
        <f>SUM(K26:K30)</f>
        <v>11</v>
      </c>
      <c r="L32" s="1"/>
      <c r="M32" s="30">
        <f>SUM(M26:M30)</f>
        <v>-138</v>
      </c>
      <c r="N32" s="43"/>
      <c r="O32" s="73"/>
      <c r="P32" s="73"/>
      <c r="R32" s="234">
        <v>4434.6000000000004</v>
      </c>
      <c r="T32" s="73">
        <f>+R35+S30+T30</f>
        <v>590258.56000000006</v>
      </c>
    </row>
    <row r="33" spans="1:20" s="4" customFormat="1" ht="14.25" customHeight="1" thickTop="1" x14ac:dyDescent="0.25">
      <c r="H33" s="33"/>
      <c r="I33" s="217"/>
      <c r="K33" s="81"/>
      <c r="L33" s="81"/>
      <c r="M33" s="81"/>
      <c r="N33" s="81"/>
      <c r="O33" s="73"/>
      <c r="P33" s="73"/>
      <c r="R33" s="73"/>
      <c r="T33" s="73"/>
    </row>
    <row r="34" spans="1:20" s="4" customFormat="1" ht="14.25" customHeight="1" thickBot="1" x14ac:dyDescent="0.3">
      <c r="A34" s="14" t="s">
        <v>60</v>
      </c>
      <c r="H34" s="33"/>
      <c r="I34" s="230"/>
      <c r="K34" s="18">
        <v>960000</v>
      </c>
      <c r="L34" s="81"/>
      <c r="M34" s="18">
        <v>960000</v>
      </c>
      <c r="N34" s="91"/>
      <c r="O34" s="73"/>
      <c r="P34" s="73"/>
      <c r="R34" s="73"/>
      <c r="T34" s="73"/>
    </row>
    <row r="35" spans="1:20" s="4" customFormat="1" ht="14.25" customHeight="1" thickTop="1" x14ac:dyDescent="0.25">
      <c r="H35" s="33"/>
      <c r="I35" s="217"/>
      <c r="K35" s="81"/>
      <c r="L35" s="81"/>
      <c r="M35" s="81"/>
      <c r="N35" s="81"/>
      <c r="O35" s="73"/>
      <c r="P35" s="73"/>
      <c r="R35" s="73">
        <f>SUM(R23:R34)</f>
        <v>136953.9</v>
      </c>
      <c r="T35" s="73"/>
    </row>
    <row r="36" spans="1:20" s="4" customFormat="1" ht="14.25" customHeight="1" thickBot="1" x14ac:dyDescent="0.3">
      <c r="A36" s="14" t="s">
        <v>114</v>
      </c>
      <c r="H36" s="33"/>
      <c r="I36" s="217"/>
      <c r="K36" s="93">
        <f>K32/K34*1000</f>
        <v>1.1458333333333334E-2</v>
      </c>
      <c r="L36" s="81"/>
      <c r="M36" s="93">
        <f>M32/M34*1000</f>
        <v>-0.14374999999999999</v>
      </c>
      <c r="N36" s="146"/>
      <c r="O36" s="73"/>
      <c r="P36" s="73"/>
      <c r="R36" s="73"/>
      <c r="T36" s="73"/>
    </row>
    <row r="37" spans="1:20" s="4" customFormat="1" ht="14.25" customHeight="1" thickTop="1" x14ac:dyDescent="0.25">
      <c r="H37" s="33"/>
      <c r="I37" s="217"/>
      <c r="O37" s="73"/>
      <c r="P37" s="73"/>
      <c r="R37" s="73"/>
      <c r="T37" s="73"/>
    </row>
    <row r="38" spans="1:20" s="4" customFormat="1" ht="14.25" customHeight="1" x14ac:dyDescent="0.25">
      <c r="H38" s="33"/>
      <c r="I38" s="217"/>
      <c r="L38" s="141"/>
      <c r="M38" s="142"/>
      <c r="N38" s="142"/>
      <c r="O38" s="73"/>
      <c r="P38" s="73"/>
      <c r="R38" s="73"/>
      <c r="T38" s="73"/>
    </row>
    <row r="39" spans="1:20" s="4" customFormat="1" ht="14.25" customHeight="1" x14ac:dyDescent="0.25">
      <c r="A39" s="247" t="s">
        <v>1</v>
      </c>
      <c r="B39" s="247"/>
      <c r="C39" s="247"/>
      <c r="D39" s="247"/>
      <c r="E39" s="247"/>
      <c r="F39" s="247"/>
      <c r="G39" s="247"/>
      <c r="H39" s="247"/>
      <c r="I39" s="247"/>
      <c r="J39" s="247"/>
      <c r="K39" s="5"/>
      <c r="L39" s="141"/>
      <c r="M39" s="142"/>
      <c r="N39" s="142"/>
      <c r="O39" s="73"/>
      <c r="P39" s="73"/>
      <c r="R39" s="73"/>
      <c r="T39" s="73"/>
    </row>
    <row r="40" spans="1:20" s="4" customFormat="1" x14ac:dyDescent="0.25">
      <c r="H40" s="33"/>
      <c r="I40" s="217"/>
      <c r="K40" s="73"/>
      <c r="O40" s="73"/>
      <c r="P40" s="73"/>
      <c r="R40" s="73"/>
      <c r="T40" s="73"/>
    </row>
    <row r="41" spans="1:20" s="4" customFormat="1" x14ac:dyDescent="0.25">
      <c r="H41" s="33"/>
      <c r="I41" s="217"/>
      <c r="K41" s="5"/>
      <c r="O41" s="73"/>
      <c r="P41" s="73"/>
      <c r="R41" s="73"/>
      <c r="T41" s="73"/>
    </row>
    <row r="42" spans="1:20" s="4" customFormat="1" x14ac:dyDescent="0.25">
      <c r="H42" s="33"/>
      <c r="I42" s="217"/>
      <c r="O42" s="73"/>
      <c r="P42" s="73"/>
      <c r="R42" s="73"/>
      <c r="T42" s="73"/>
    </row>
    <row r="43" spans="1:20" s="4" customFormat="1" x14ac:dyDescent="0.25">
      <c r="H43" s="33"/>
      <c r="I43" s="217"/>
      <c r="O43" s="73"/>
      <c r="P43" s="73"/>
      <c r="R43" s="73"/>
      <c r="T43" s="73"/>
    </row>
    <row r="44" spans="1:20" s="4" customFormat="1" x14ac:dyDescent="0.25">
      <c r="H44" s="33"/>
      <c r="I44" s="217"/>
      <c r="O44" s="73"/>
      <c r="P44" s="73"/>
      <c r="R44" s="73"/>
      <c r="T44" s="73"/>
    </row>
    <row r="45" spans="1:20" s="4" customFormat="1" x14ac:dyDescent="0.25">
      <c r="H45" s="33"/>
      <c r="I45" s="217"/>
      <c r="O45" s="73"/>
      <c r="P45" s="73"/>
      <c r="R45" s="73"/>
      <c r="T45" s="73"/>
    </row>
    <row r="46" spans="1:20" s="4" customFormat="1" x14ac:dyDescent="0.25">
      <c r="H46" s="33"/>
      <c r="I46" s="217"/>
      <c r="O46" s="73"/>
      <c r="P46" s="73"/>
      <c r="R46" s="73"/>
      <c r="T46" s="73"/>
    </row>
    <row r="47" spans="1:20" s="4" customFormat="1" x14ac:dyDescent="0.25">
      <c r="H47" s="33"/>
      <c r="I47" s="217"/>
      <c r="O47" s="73"/>
      <c r="P47" s="73"/>
      <c r="R47" s="73"/>
      <c r="T47" s="73"/>
    </row>
    <row r="48" spans="1:20" s="4" customFormat="1" x14ac:dyDescent="0.25">
      <c r="H48" s="33"/>
      <c r="I48" s="217"/>
      <c r="O48" s="73"/>
      <c r="P48" s="73"/>
      <c r="R48" s="73"/>
      <c r="T48" s="73"/>
    </row>
    <row r="49" spans="8:20" s="4" customFormat="1" x14ac:dyDescent="0.25">
      <c r="H49" s="33"/>
      <c r="I49" s="217"/>
      <c r="O49" s="73"/>
      <c r="P49" s="73"/>
      <c r="R49" s="73"/>
      <c r="T49" s="73"/>
    </row>
    <row r="50" spans="8:20" s="4" customFormat="1" x14ac:dyDescent="0.25">
      <c r="H50" s="33"/>
      <c r="I50" s="217"/>
      <c r="O50" s="73"/>
      <c r="P50" s="73"/>
      <c r="R50" s="73"/>
      <c r="T50" s="73"/>
    </row>
    <row r="51" spans="8:20" s="4" customFormat="1" x14ac:dyDescent="0.25">
      <c r="H51" s="33"/>
      <c r="I51" s="217"/>
      <c r="O51" s="73"/>
      <c r="P51" s="73"/>
      <c r="R51" s="73"/>
      <c r="T51" s="73"/>
    </row>
    <row r="52" spans="8:20" s="4" customFormat="1" x14ac:dyDescent="0.25">
      <c r="H52" s="33"/>
      <c r="I52" s="217"/>
      <c r="O52" s="73"/>
      <c r="P52" s="73"/>
      <c r="R52" s="73"/>
      <c r="T52" s="73"/>
    </row>
    <row r="53" spans="8:20" s="4" customFormat="1" x14ac:dyDescent="0.25">
      <c r="H53" s="33"/>
      <c r="I53" s="217"/>
      <c r="O53" s="73"/>
      <c r="P53" s="73"/>
      <c r="R53" s="73"/>
      <c r="T53" s="73"/>
    </row>
    <row r="54" spans="8:20" s="4" customFormat="1" x14ac:dyDescent="0.25">
      <c r="H54" s="33"/>
      <c r="I54" s="217"/>
      <c r="O54" s="73"/>
      <c r="P54" s="73"/>
      <c r="R54" s="73"/>
      <c r="T54" s="73"/>
    </row>
    <row r="55" spans="8:20" s="4" customFormat="1" x14ac:dyDescent="0.25">
      <c r="H55" s="33"/>
      <c r="I55" s="217"/>
      <c r="O55" s="73"/>
      <c r="P55" s="73"/>
      <c r="R55" s="73"/>
      <c r="T55" s="73"/>
    </row>
    <row r="56" spans="8:20" s="4" customFormat="1" x14ac:dyDescent="0.25">
      <c r="H56" s="33"/>
      <c r="I56" s="217"/>
      <c r="O56" s="73"/>
      <c r="P56" s="73"/>
      <c r="R56" s="73"/>
      <c r="T56" s="73"/>
    </row>
    <row r="57" spans="8:20" s="4" customFormat="1" x14ac:dyDescent="0.25">
      <c r="H57" s="33"/>
      <c r="I57" s="217"/>
      <c r="O57" s="73"/>
      <c r="P57" s="73"/>
      <c r="R57" s="73"/>
      <c r="T57" s="73"/>
    </row>
    <row r="58" spans="8:20" s="4" customFormat="1" x14ac:dyDescent="0.25">
      <c r="H58" s="33"/>
      <c r="I58" s="217"/>
      <c r="O58" s="73"/>
      <c r="P58" s="73"/>
      <c r="R58" s="73"/>
      <c r="T58" s="73"/>
    </row>
    <row r="59" spans="8:20" s="4" customFormat="1" x14ac:dyDescent="0.25">
      <c r="H59" s="33"/>
      <c r="I59" s="217"/>
      <c r="O59" s="73"/>
      <c r="P59" s="73"/>
      <c r="R59" s="73"/>
      <c r="T59" s="73"/>
    </row>
    <row r="60" spans="8:20" s="4" customFormat="1" x14ac:dyDescent="0.25">
      <c r="H60" s="33"/>
      <c r="I60" s="217"/>
      <c r="O60" s="73"/>
      <c r="P60" s="73"/>
      <c r="R60" s="73"/>
      <c r="T60" s="73"/>
    </row>
    <row r="61" spans="8:20" s="4" customFormat="1" x14ac:dyDescent="0.25">
      <c r="H61" s="33"/>
      <c r="I61" s="217"/>
      <c r="O61" s="73"/>
      <c r="P61" s="73"/>
      <c r="R61" s="73"/>
      <c r="T61" s="73"/>
    </row>
    <row r="62" spans="8:20" s="4" customFormat="1" x14ac:dyDescent="0.25">
      <c r="H62" s="33"/>
      <c r="I62" s="217"/>
      <c r="O62" s="73"/>
      <c r="P62" s="73"/>
      <c r="R62" s="73"/>
      <c r="T62" s="73"/>
    </row>
    <row r="63" spans="8:20" s="4" customFormat="1" x14ac:dyDescent="0.25">
      <c r="H63" s="33"/>
      <c r="I63" s="217"/>
      <c r="O63" s="73"/>
      <c r="P63" s="73"/>
      <c r="R63" s="73"/>
      <c r="T63" s="73"/>
    </row>
    <row r="64" spans="8:20" s="4" customFormat="1" x14ac:dyDescent="0.25">
      <c r="H64" s="33"/>
      <c r="I64" s="217"/>
      <c r="O64" s="73"/>
      <c r="P64" s="73"/>
      <c r="R64" s="73"/>
      <c r="T64" s="73"/>
    </row>
    <row r="65" spans="8:20" s="4" customFormat="1" x14ac:dyDescent="0.25">
      <c r="H65" s="33"/>
      <c r="I65" s="217"/>
      <c r="O65" s="73"/>
      <c r="P65" s="73"/>
      <c r="R65" s="73"/>
      <c r="T65" s="73"/>
    </row>
    <row r="66" spans="8:20" s="4" customFormat="1" x14ac:dyDescent="0.25">
      <c r="H66" s="33"/>
      <c r="I66" s="217"/>
      <c r="O66" s="73"/>
      <c r="P66" s="73"/>
      <c r="R66" s="73"/>
      <c r="T66" s="73"/>
    </row>
    <row r="67" spans="8:20" s="4" customFormat="1" x14ac:dyDescent="0.25">
      <c r="H67" s="33"/>
      <c r="I67" s="217"/>
      <c r="O67" s="73"/>
      <c r="P67" s="73"/>
      <c r="R67" s="73"/>
      <c r="T67" s="73"/>
    </row>
    <row r="68" spans="8:20" s="4" customFormat="1" x14ac:dyDescent="0.25">
      <c r="H68" s="33"/>
      <c r="I68" s="217"/>
      <c r="O68" s="73"/>
      <c r="P68" s="73"/>
      <c r="R68" s="73"/>
      <c r="T68" s="73"/>
    </row>
    <row r="69" spans="8:20" s="4" customFormat="1" x14ac:dyDescent="0.25">
      <c r="H69" s="33"/>
      <c r="I69" s="217"/>
      <c r="O69" s="73"/>
      <c r="P69" s="73"/>
      <c r="R69" s="73"/>
      <c r="T69" s="73"/>
    </row>
    <row r="70" spans="8:20" s="4" customFormat="1" x14ac:dyDescent="0.25">
      <c r="H70" s="33"/>
      <c r="I70" s="217"/>
      <c r="O70" s="73"/>
      <c r="P70" s="73"/>
      <c r="R70" s="73"/>
      <c r="T70" s="73"/>
    </row>
    <row r="71" spans="8:20" s="4" customFormat="1" x14ac:dyDescent="0.25">
      <c r="H71" s="33"/>
      <c r="I71" s="217"/>
      <c r="O71" s="73"/>
      <c r="P71" s="73"/>
      <c r="R71" s="73"/>
      <c r="T71" s="73"/>
    </row>
    <row r="72" spans="8:20" s="4" customFormat="1" x14ac:dyDescent="0.25">
      <c r="H72" s="33"/>
      <c r="I72" s="217"/>
      <c r="O72" s="73"/>
      <c r="P72" s="73"/>
      <c r="R72" s="73"/>
      <c r="T72" s="73"/>
    </row>
    <row r="73" spans="8:20" s="4" customFormat="1" x14ac:dyDescent="0.25">
      <c r="H73" s="33"/>
      <c r="I73" s="217"/>
      <c r="O73" s="73"/>
      <c r="P73" s="73"/>
      <c r="R73" s="73"/>
      <c r="T73" s="73"/>
    </row>
    <row r="74" spans="8:20" s="4" customFormat="1" x14ac:dyDescent="0.25">
      <c r="H74" s="33"/>
      <c r="I74" s="217"/>
      <c r="O74" s="73"/>
      <c r="P74" s="73"/>
      <c r="R74" s="73"/>
      <c r="T74" s="73"/>
    </row>
    <row r="75" spans="8:20" s="4" customFormat="1" x14ac:dyDescent="0.25">
      <c r="H75" s="33"/>
      <c r="I75" s="217"/>
      <c r="O75" s="73"/>
      <c r="P75" s="73"/>
      <c r="R75" s="73"/>
      <c r="T75" s="73"/>
    </row>
    <row r="76" spans="8:20" s="4" customFormat="1" x14ac:dyDescent="0.25">
      <c r="H76" s="33"/>
      <c r="I76" s="217"/>
      <c r="O76" s="73"/>
      <c r="P76" s="73"/>
      <c r="R76" s="73"/>
      <c r="T76" s="73"/>
    </row>
    <row r="77" spans="8:20" s="4" customFormat="1" x14ac:dyDescent="0.25">
      <c r="H77" s="33"/>
      <c r="I77" s="217"/>
      <c r="O77" s="73"/>
      <c r="P77" s="73"/>
      <c r="R77" s="73"/>
      <c r="T77" s="73"/>
    </row>
    <row r="78" spans="8:20" s="4" customFormat="1" x14ac:dyDescent="0.25">
      <c r="H78" s="33"/>
      <c r="I78" s="217"/>
      <c r="O78" s="73"/>
      <c r="P78" s="73"/>
      <c r="R78" s="73"/>
      <c r="T78" s="73"/>
    </row>
    <row r="79" spans="8:20" s="4" customFormat="1" x14ac:dyDescent="0.25">
      <c r="H79" s="33"/>
      <c r="I79" s="217"/>
      <c r="O79" s="73"/>
      <c r="P79" s="73"/>
      <c r="R79" s="73"/>
      <c r="T79" s="73"/>
    </row>
    <row r="80" spans="8:20" s="4" customFormat="1" x14ac:dyDescent="0.25">
      <c r="H80" s="33"/>
      <c r="I80" s="217"/>
      <c r="O80" s="73"/>
      <c r="P80" s="73"/>
      <c r="R80" s="73"/>
      <c r="T80" s="73"/>
    </row>
    <row r="81" spans="8:20" s="4" customFormat="1" x14ac:dyDescent="0.25">
      <c r="H81" s="33"/>
      <c r="I81" s="217"/>
      <c r="O81" s="73"/>
      <c r="P81" s="73"/>
      <c r="R81" s="73"/>
      <c r="T81" s="73"/>
    </row>
    <row r="82" spans="8:20" s="4" customFormat="1" x14ac:dyDescent="0.25">
      <c r="H82" s="33"/>
      <c r="I82" s="217"/>
      <c r="O82" s="73"/>
      <c r="P82" s="73"/>
      <c r="R82" s="73"/>
      <c r="T82" s="73"/>
    </row>
    <row r="83" spans="8:20" s="4" customFormat="1" x14ac:dyDescent="0.25">
      <c r="H83" s="33"/>
      <c r="I83" s="217"/>
      <c r="O83" s="73"/>
      <c r="P83" s="73"/>
      <c r="R83" s="73"/>
      <c r="T83" s="73"/>
    </row>
    <row r="84" spans="8:20" s="4" customFormat="1" x14ac:dyDescent="0.25">
      <c r="H84" s="33"/>
      <c r="I84" s="217"/>
      <c r="O84" s="73"/>
      <c r="P84" s="73"/>
      <c r="R84" s="73"/>
      <c r="T84" s="73"/>
    </row>
    <row r="85" spans="8:20" s="4" customFormat="1" x14ac:dyDescent="0.25">
      <c r="H85" s="33"/>
      <c r="I85" s="217"/>
      <c r="O85" s="73"/>
      <c r="P85" s="73"/>
      <c r="R85" s="73"/>
      <c r="T85" s="73"/>
    </row>
    <row r="86" spans="8:20" s="4" customFormat="1" x14ac:dyDescent="0.25">
      <c r="H86" s="33"/>
      <c r="I86" s="217"/>
      <c r="O86" s="73"/>
      <c r="P86" s="73"/>
      <c r="R86" s="73"/>
      <c r="T86" s="73"/>
    </row>
    <row r="87" spans="8:20" s="4" customFormat="1" x14ac:dyDescent="0.25">
      <c r="H87" s="33"/>
      <c r="I87" s="217"/>
      <c r="O87" s="73"/>
      <c r="P87" s="73"/>
      <c r="R87" s="73"/>
      <c r="T87" s="73"/>
    </row>
    <row r="88" spans="8:20" s="4" customFormat="1" x14ac:dyDescent="0.25">
      <c r="H88" s="33"/>
      <c r="I88" s="217"/>
      <c r="O88" s="73"/>
      <c r="P88" s="73"/>
      <c r="R88" s="73"/>
      <c r="T88" s="73"/>
    </row>
    <row r="89" spans="8:20" s="4" customFormat="1" x14ac:dyDescent="0.25">
      <c r="H89" s="33"/>
      <c r="I89" s="217"/>
      <c r="O89" s="73"/>
      <c r="P89" s="73"/>
      <c r="R89" s="73"/>
      <c r="T89" s="73"/>
    </row>
    <row r="90" spans="8:20" s="4" customFormat="1" x14ac:dyDescent="0.25">
      <c r="H90" s="33"/>
      <c r="I90" s="217"/>
      <c r="O90" s="73"/>
      <c r="P90" s="73"/>
      <c r="R90" s="73"/>
      <c r="T90" s="73"/>
    </row>
    <row r="91" spans="8:20" s="4" customFormat="1" x14ac:dyDescent="0.25">
      <c r="H91" s="33"/>
      <c r="I91" s="217"/>
      <c r="O91" s="73"/>
      <c r="P91" s="73"/>
      <c r="R91" s="73"/>
      <c r="T91" s="73"/>
    </row>
    <row r="92" spans="8:20" s="4" customFormat="1" x14ac:dyDescent="0.25">
      <c r="H92" s="33"/>
      <c r="I92" s="217"/>
      <c r="O92" s="73"/>
      <c r="P92" s="73"/>
      <c r="R92" s="73"/>
      <c r="T92" s="73"/>
    </row>
    <row r="93" spans="8:20" s="4" customFormat="1" x14ac:dyDescent="0.25">
      <c r="H93" s="33"/>
      <c r="I93" s="217"/>
      <c r="O93" s="73"/>
      <c r="P93" s="73"/>
      <c r="R93" s="73"/>
      <c r="T93" s="73"/>
    </row>
    <row r="94" spans="8:20" s="4" customFormat="1" x14ac:dyDescent="0.25">
      <c r="H94" s="33"/>
      <c r="I94" s="217"/>
      <c r="O94" s="73"/>
      <c r="P94" s="73"/>
      <c r="R94" s="73"/>
      <c r="T94" s="73"/>
    </row>
    <row r="95" spans="8:20" s="4" customFormat="1" x14ac:dyDescent="0.25">
      <c r="H95" s="33"/>
      <c r="I95" s="217"/>
      <c r="O95" s="73"/>
      <c r="P95" s="73"/>
      <c r="R95" s="73"/>
      <c r="T95" s="73"/>
    </row>
    <row r="96" spans="8:20" s="4" customFormat="1" x14ac:dyDescent="0.25">
      <c r="H96" s="33"/>
      <c r="I96" s="217"/>
      <c r="O96" s="73"/>
      <c r="P96" s="73"/>
      <c r="R96" s="73"/>
      <c r="T96" s="73"/>
    </row>
    <row r="97" spans="8:20" s="4" customFormat="1" x14ac:dyDescent="0.25">
      <c r="H97" s="33"/>
      <c r="I97" s="217"/>
      <c r="O97" s="73"/>
      <c r="P97" s="73"/>
      <c r="R97" s="73"/>
      <c r="T97" s="73"/>
    </row>
    <row r="98" spans="8:20" s="4" customFormat="1" x14ac:dyDescent="0.25">
      <c r="H98" s="33"/>
      <c r="I98" s="217"/>
      <c r="O98" s="73"/>
      <c r="P98" s="73"/>
      <c r="R98" s="73"/>
      <c r="T98" s="73"/>
    </row>
    <row r="99" spans="8:20" s="4" customFormat="1" x14ac:dyDescent="0.25">
      <c r="H99" s="33"/>
      <c r="I99" s="217"/>
      <c r="O99" s="73"/>
      <c r="P99" s="73"/>
      <c r="R99" s="73"/>
      <c r="T99" s="73"/>
    </row>
    <row r="100" spans="8:20" s="4" customFormat="1" x14ac:dyDescent="0.25">
      <c r="H100" s="33"/>
      <c r="I100" s="217"/>
      <c r="O100" s="73"/>
      <c r="P100" s="73"/>
      <c r="R100" s="73"/>
      <c r="T100" s="73"/>
    </row>
    <row r="101" spans="8:20" s="4" customFormat="1" x14ac:dyDescent="0.25">
      <c r="H101" s="33"/>
      <c r="I101" s="217"/>
      <c r="O101" s="73"/>
      <c r="P101" s="73"/>
      <c r="R101" s="73"/>
      <c r="T101" s="73"/>
    </row>
    <row r="102" spans="8:20" s="4" customFormat="1" x14ac:dyDescent="0.25">
      <c r="H102" s="33"/>
      <c r="I102" s="217"/>
      <c r="O102" s="73"/>
      <c r="P102" s="73"/>
      <c r="R102" s="73"/>
      <c r="T102" s="73"/>
    </row>
    <row r="103" spans="8:20" s="4" customFormat="1" x14ac:dyDescent="0.25">
      <c r="H103" s="33"/>
      <c r="I103" s="217"/>
      <c r="O103" s="73"/>
      <c r="P103" s="73"/>
      <c r="R103" s="73"/>
      <c r="T103" s="73"/>
    </row>
    <row r="104" spans="8:20" s="4" customFormat="1" x14ac:dyDescent="0.25">
      <c r="H104" s="33"/>
      <c r="I104" s="217"/>
      <c r="O104" s="73"/>
      <c r="P104" s="73"/>
      <c r="R104" s="73"/>
      <c r="T104" s="73"/>
    </row>
    <row r="105" spans="8:20" s="4" customFormat="1" x14ac:dyDescent="0.25">
      <c r="H105" s="33"/>
      <c r="I105" s="217"/>
      <c r="O105" s="73"/>
      <c r="P105" s="73"/>
      <c r="R105" s="73"/>
      <c r="T105" s="73"/>
    </row>
    <row r="106" spans="8:20" s="4" customFormat="1" x14ac:dyDescent="0.25">
      <c r="H106" s="33"/>
      <c r="I106" s="217"/>
      <c r="O106" s="73"/>
      <c r="P106" s="73"/>
      <c r="R106" s="73"/>
      <c r="T106" s="73"/>
    </row>
    <row r="107" spans="8:20" s="4" customFormat="1" x14ac:dyDescent="0.25">
      <c r="H107" s="33"/>
      <c r="I107" s="217"/>
      <c r="O107" s="73"/>
      <c r="P107" s="73"/>
      <c r="R107" s="73"/>
      <c r="T107" s="73"/>
    </row>
  </sheetData>
  <mergeCells count="1">
    <mergeCell ref="A39:J39"/>
  </mergeCells>
  <phoneticPr fontId="2" type="noConversion"/>
  <printOptions horizontalCentered="1"/>
  <pageMargins left="0.74803149606299213" right="0.15748031496062992" top="0.86614173228346458" bottom="0.51181102362204722" header="0.51181102362204722" footer="0.51181102362204722"/>
  <pageSetup paperSize="9" firstPageNumber="7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5"/>
  <sheetViews>
    <sheetView showGridLines="0" topLeftCell="A7" zoomScaleNormal="100" zoomScaleSheetLayoutView="100" workbookViewId="0">
      <selection activeCell="E24" sqref="E24"/>
    </sheetView>
  </sheetViews>
  <sheetFormatPr defaultRowHeight="12.75" x14ac:dyDescent="0.2"/>
  <cols>
    <col min="1" max="1" width="16.140625" style="64" customWidth="1"/>
    <col min="2" max="2" width="37.7109375" style="64" customWidth="1"/>
    <col min="3" max="3" width="5.140625" style="102" bestFit="1" customWidth="1"/>
    <col min="4" max="4" width="2.7109375" style="64" customWidth="1"/>
    <col min="5" max="5" width="8" style="64" bestFit="1" customWidth="1"/>
    <col min="6" max="6" width="2.85546875" style="64" customWidth="1"/>
    <col min="7" max="7" width="10.42578125" style="64" hidden="1" customWidth="1"/>
    <col min="8" max="8" width="2.7109375" style="64" customWidth="1"/>
    <col min="9" max="9" width="10.42578125" style="64" customWidth="1"/>
    <col min="10" max="11" width="2.7109375" style="64" customWidth="1"/>
    <col min="12" max="12" width="11.85546875" style="64" bestFit="1" customWidth="1"/>
    <col min="13" max="13" width="2.7109375" style="64" customWidth="1"/>
    <col min="14" max="14" width="9.42578125" style="64" bestFit="1" customWidth="1"/>
    <col min="15" max="15" width="32.5703125" style="64" bestFit="1" customWidth="1"/>
    <col min="16" max="16384" width="9.140625" style="64"/>
  </cols>
  <sheetData>
    <row r="1" spans="1:19" s="85" customFormat="1" ht="23.25" customHeight="1" x14ac:dyDescent="0.3">
      <c r="A1" s="19" t="str">
        <f>BP!A1</f>
        <v xml:space="preserve">CONEXION Corretora de Câmbio Ltda.      </v>
      </c>
      <c r="B1" s="58"/>
      <c r="C1" s="59"/>
      <c r="D1" s="60"/>
      <c r="E1" s="60"/>
      <c r="F1" s="60"/>
      <c r="G1" s="248"/>
      <c r="H1" s="60"/>
      <c r="I1" s="60"/>
      <c r="J1" s="60"/>
      <c r="K1" s="60"/>
      <c r="L1" s="83"/>
    </row>
    <row r="2" spans="1:19" s="85" customFormat="1" ht="14.25" customHeight="1" x14ac:dyDescent="0.25">
      <c r="A2" s="95"/>
      <c r="B2" s="58"/>
      <c r="C2" s="59"/>
      <c r="D2" s="60"/>
      <c r="E2" s="60"/>
      <c r="F2" s="60"/>
      <c r="G2" s="249"/>
      <c r="H2" s="60"/>
      <c r="I2" s="60"/>
      <c r="J2" s="60"/>
      <c r="K2" s="60"/>
      <c r="L2" s="83"/>
    </row>
    <row r="3" spans="1:19" s="85" customFormat="1" ht="18" customHeight="1" x14ac:dyDescent="0.3">
      <c r="A3" s="57" t="s">
        <v>55</v>
      </c>
      <c r="B3" s="58"/>
      <c r="C3" s="59"/>
      <c r="D3" s="60"/>
      <c r="E3" s="60"/>
      <c r="F3" s="60"/>
      <c r="G3" s="249"/>
      <c r="H3" s="60"/>
      <c r="I3" s="60"/>
      <c r="J3" s="60"/>
      <c r="K3" s="60"/>
      <c r="L3" s="83"/>
    </row>
    <row r="4" spans="1:19" s="85" customFormat="1" ht="14.25" customHeight="1" x14ac:dyDescent="0.25">
      <c r="A4" s="95"/>
      <c r="B4" s="58"/>
      <c r="C4" s="59"/>
      <c r="D4" s="60"/>
      <c r="E4" s="60"/>
      <c r="F4" s="60"/>
      <c r="G4" s="249"/>
      <c r="H4" s="60"/>
      <c r="I4" s="60"/>
      <c r="J4" s="60"/>
      <c r="K4" s="60"/>
      <c r="L4" s="83"/>
    </row>
    <row r="5" spans="1:19" s="97" customFormat="1" ht="14.25" customHeight="1" x14ac:dyDescent="0.25">
      <c r="A5" s="235" t="s">
        <v>118</v>
      </c>
      <c r="B5" s="236"/>
      <c r="C5" s="237"/>
      <c r="D5" s="96"/>
      <c r="E5" s="96"/>
      <c r="F5" s="96"/>
      <c r="G5" s="249"/>
      <c r="H5" s="96"/>
      <c r="I5" s="96"/>
      <c r="J5" s="96"/>
      <c r="K5" s="96"/>
      <c r="L5" s="83"/>
    </row>
    <row r="6" spans="1:19" s="85" customFormat="1" ht="14.25" customHeight="1" x14ac:dyDescent="0.25">
      <c r="B6" s="60"/>
      <c r="C6" s="98"/>
      <c r="D6" s="60"/>
      <c r="E6" s="60"/>
      <c r="F6" s="60"/>
      <c r="G6" s="249"/>
      <c r="H6" s="60"/>
      <c r="I6" s="60"/>
      <c r="J6" s="60"/>
      <c r="K6" s="60"/>
      <c r="L6" s="83"/>
    </row>
    <row r="7" spans="1:19" s="85" customFormat="1" ht="14.25" customHeight="1" x14ac:dyDescent="0.25">
      <c r="A7" s="99" t="s">
        <v>45</v>
      </c>
      <c r="B7" s="60"/>
      <c r="C7" s="98"/>
      <c r="D7" s="60"/>
      <c r="E7" s="60"/>
      <c r="F7" s="60"/>
      <c r="G7" s="249"/>
      <c r="H7" s="60"/>
      <c r="I7" s="60"/>
      <c r="J7" s="60"/>
      <c r="K7" s="60"/>
      <c r="L7" s="83"/>
    </row>
    <row r="8" spans="1:19" s="85" customFormat="1" ht="14.25" customHeight="1" x14ac:dyDescent="0.25">
      <c r="A8" s="60"/>
      <c r="B8" s="60"/>
      <c r="C8" s="98"/>
      <c r="D8" s="60"/>
      <c r="E8" s="100"/>
      <c r="F8" s="100"/>
      <c r="G8" s="249"/>
      <c r="H8" s="100"/>
      <c r="I8" s="100"/>
      <c r="J8" s="100"/>
      <c r="K8" s="100"/>
      <c r="L8" s="83"/>
      <c r="M8" s="26"/>
      <c r="N8" s="26"/>
    </row>
    <row r="9" spans="1:19" s="4" customFormat="1" ht="14.25" customHeight="1" x14ac:dyDescent="0.25">
      <c r="C9" s="14"/>
      <c r="E9" s="33"/>
      <c r="F9" s="33"/>
      <c r="G9" s="61" t="s">
        <v>40</v>
      </c>
      <c r="H9" s="33"/>
      <c r="I9" s="33" t="s">
        <v>56</v>
      </c>
      <c r="J9" s="33"/>
      <c r="K9" s="33"/>
      <c r="L9" s="101" t="s">
        <v>81</v>
      </c>
      <c r="M9" s="33"/>
      <c r="N9" s="33"/>
    </row>
    <row r="10" spans="1:19" s="4" customFormat="1" ht="14.25" customHeight="1" x14ac:dyDescent="0.25">
      <c r="C10" s="14"/>
      <c r="E10" s="33" t="s">
        <v>16</v>
      </c>
      <c r="F10" s="33"/>
      <c r="G10" s="62" t="s">
        <v>41</v>
      </c>
      <c r="H10" s="33"/>
      <c r="I10" s="33" t="s">
        <v>57</v>
      </c>
      <c r="J10" s="33"/>
      <c r="K10" s="33"/>
      <c r="L10" s="101" t="s">
        <v>39</v>
      </c>
      <c r="M10" s="33"/>
      <c r="N10" s="33" t="s">
        <v>17</v>
      </c>
    </row>
    <row r="11" spans="1:19" s="4" customFormat="1" ht="14.25" customHeight="1" thickBot="1" x14ac:dyDescent="0.3">
      <c r="C11" s="14"/>
      <c r="E11" s="33"/>
      <c r="F11" s="33"/>
      <c r="G11" s="63"/>
      <c r="L11" s="101"/>
      <c r="M11" s="24"/>
      <c r="N11" s="33"/>
    </row>
    <row r="12" spans="1:19" s="14" customFormat="1" ht="14.25" customHeight="1" x14ac:dyDescent="0.2">
      <c r="A12" s="14" t="s">
        <v>121</v>
      </c>
      <c r="E12" s="31">
        <v>960</v>
      </c>
      <c r="F12" s="31"/>
      <c r="G12" s="31">
        <v>0</v>
      </c>
      <c r="H12" s="31"/>
      <c r="I12" s="31">
        <v>4</v>
      </c>
      <c r="J12" s="31"/>
      <c r="K12" s="31"/>
      <c r="L12" s="31">
        <v>-382</v>
      </c>
      <c r="M12" s="31"/>
      <c r="N12" s="31">
        <f>SUM(E12:L12)</f>
        <v>582</v>
      </c>
      <c r="Q12" s="40"/>
      <c r="S12" s="40"/>
    </row>
    <row r="13" spans="1:19" s="4" customFormat="1" ht="14.25" customHeight="1" x14ac:dyDescent="0.25">
      <c r="A13" s="14"/>
      <c r="C13" s="14"/>
      <c r="E13" s="1"/>
      <c r="F13" s="1"/>
      <c r="G13" s="1"/>
      <c r="H13" s="1"/>
      <c r="I13" s="1"/>
      <c r="J13" s="1"/>
      <c r="K13" s="1"/>
      <c r="L13" s="1"/>
      <c r="M13" s="1"/>
      <c r="N13" s="1"/>
      <c r="Q13" s="5"/>
      <c r="S13" s="5"/>
    </row>
    <row r="14" spans="1:19" s="28" customFormat="1" ht="14.25" customHeight="1" x14ac:dyDescent="0.25">
      <c r="A14" s="4" t="s">
        <v>107</v>
      </c>
      <c r="B14" s="4"/>
      <c r="C14" s="14"/>
      <c r="D14" s="4"/>
      <c r="E14" s="3">
        <v>0</v>
      </c>
      <c r="F14" s="2"/>
      <c r="G14" s="3">
        <v>0</v>
      </c>
      <c r="H14" s="1"/>
      <c r="I14" s="3">
        <v>0</v>
      </c>
      <c r="J14" s="1"/>
      <c r="K14" s="1"/>
      <c r="L14" s="3">
        <v>11.499999989999999</v>
      </c>
      <c r="M14" s="1"/>
      <c r="N14" s="3">
        <f>SUM(E14:L14)</f>
        <v>11.499999989999999</v>
      </c>
    </row>
    <row r="15" spans="1:19" s="28" customFormat="1" ht="14.25" customHeight="1" x14ac:dyDescent="0.25">
      <c r="C15" s="44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s="28" customFormat="1" ht="14.25" customHeight="1" thickBot="1" x14ac:dyDescent="0.3">
      <c r="A16" s="14" t="s">
        <v>122</v>
      </c>
      <c r="B16" s="4"/>
      <c r="C16" s="14"/>
      <c r="D16" s="4"/>
      <c r="E16" s="30">
        <f>SUM(E12:E14)</f>
        <v>960</v>
      </c>
      <c r="F16" s="43"/>
      <c r="G16" s="30">
        <f>SUM(G12:G14)</f>
        <v>0</v>
      </c>
      <c r="H16" s="31"/>
      <c r="I16" s="30">
        <f>SUM(I12:I14)</f>
        <v>4</v>
      </c>
      <c r="J16" s="31"/>
      <c r="K16" s="31"/>
      <c r="L16" s="30">
        <f>SUM(L12:L14)</f>
        <v>-370.50000001000001</v>
      </c>
      <c r="M16" s="31"/>
      <c r="N16" s="30">
        <f>SUM(E16:M16)</f>
        <v>593.49999998999999</v>
      </c>
    </row>
    <row r="17" spans="1:15" s="28" customFormat="1" ht="14.25" customHeight="1" thickTop="1" x14ac:dyDescent="0.25">
      <c r="A17" s="14"/>
      <c r="B17" s="4"/>
      <c r="C17" s="1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s="28" customFormat="1" ht="14.25" customHeight="1" thickBot="1" x14ac:dyDescent="0.3">
      <c r="A18" s="14" t="s">
        <v>27</v>
      </c>
      <c r="B18" s="4"/>
      <c r="C18" s="14"/>
      <c r="D18" s="4"/>
      <c r="E18" s="30">
        <f>E16-E12</f>
        <v>0</v>
      </c>
      <c r="F18" s="43"/>
      <c r="G18" s="30">
        <f>G16-G12</f>
        <v>0</v>
      </c>
      <c r="H18" s="31"/>
      <c r="I18" s="30">
        <f>I16-I12</f>
        <v>0</v>
      </c>
      <c r="J18" s="31"/>
      <c r="K18" s="31"/>
      <c r="L18" s="30">
        <f>L16-L12</f>
        <v>11.499999989999992</v>
      </c>
      <c r="M18" s="31"/>
      <c r="N18" s="30">
        <f>N16-N12</f>
        <v>11.499999989999992</v>
      </c>
    </row>
    <row r="19" spans="1:15" s="28" customFormat="1" ht="14.25" customHeight="1" thickTop="1" x14ac:dyDescent="0.25">
      <c r="A19" s="14"/>
      <c r="B19" s="4"/>
      <c r="C19" s="14"/>
      <c r="D19" s="4"/>
      <c r="E19" s="43"/>
      <c r="F19" s="43"/>
      <c r="G19" s="43"/>
      <c r="H19" s="31"/>
      <c r="I19" s="43"/>
      <c r="J19" s="31"/>
      <c r="K19" s="31"/>
      <c r="L19" s="43"/>
      <c r="M19" s="31"/>
      <c r="N19" s="43"/>
    </row>
    <row r="20" spans="1:15" s="28" customFormat="1" ht="14.25" customHeight="1" x14ac:dyDescent="0.25">
      <c r="A20" s="14" t="s">
        <v>105</v>
      </c>
      <c r="B20" s="14"/>
      <c r="C20" s="14"/>
      <c r="D20" s="14"/>
      <c r="E20" s="31">
        <v>960</v>
      </c>
      <c r="F20" s="31"/>
      <c r="G20" s="31">
        <v>0</v>
      </c>
      <c r="H20" s="31"/>
      <c r="I20" s="31">
        <v>4</v>
      </c>
      <c r="J20" s="31"/>
      <c r="K20" s="31"/>
      <c r="L20" s="31">
        <v>-182</v>
      </c>
      <c r="M20" s="31"/>
      <c r="N20" s="31">
        <f>SUM(E20:L20)</f>
        <v>782</v>
      </c>
    </row>
    <row r="21" spans="1:15" s="28" customFormat="1" ht="14.25" customHeight="1" x14ac:dyDescent="0.25">
      <c r="A21" s="4"/>
      <c r="B21" s="4"/>
      <c r="C21" s="14"/>
      <c r="D21" s="4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spans="1:15" s="28" customFormat="1" ht="14.25" customHeight="1" x14ac:dyDescent="0.25">
      <c r="A22" s="14" t="s">
        <v>86</v>
      </c>
      <c r="B22" s="4"/>
      <c r="C22" s="14"/>
      <c r="D22" s="4"/>
      <c r="E22" s="1"/>
      <c r="F22" s="1"/>
      <c r="G22" s="1"/>
      <c r="H22" s="1"/>
      <c r="I22" s="1"/>
      <c r="J22" s="1"/>
      <c r="K22" s="1"/>
      <c r="L22" s="1">
        <v>-138</v>
      </c>
      <c r="M22" s="1"/>
      <c r="N22" s="2">
        <f t="shared" ref="N22" si="0">SUM(E22:L22)</f>
        <v>-138</v>
      </c>
    </row>
    <row r="23" spans="1:15" s="4" customFormat="1" ht="14.25" customHeight="1" x14ac:dyDescent="0.25">
      <c r="A23" s="28"/>
      <c r="B23" s="28"/>
      <c r="C23" s="44"/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s="4" customFormat="1" ht="14.25" customHeight="1" thickBot="1" x14ac:dyDescent="0.3">
      <c r="A24" s="14" t="s">
        <v>106</v>
      </c>
      <c r="C24" s="14"/>
      <c r="E24" s="30">
        <f>SUM(E20:E22)</f>
        <v>960</v>
      </c>
      <c r="F24" s="43"/>
      <c r="G24" s="30">
        <f>SUM(G20:G22)</f>
        <v>0</v>
      </c>
      <c r="H24" s="31"/>
      <c r="I24" s="30">
        <f>SUM(I20:I22)</f>
        <v>4</v>
      </c>
      <c r="J24" s="31"/>
      <c r="K24" s="31"/>
      <c r="L24" s="30">
        <f>SUM(L20:L22)</f>
        <v>-320</v>
      </c>
      <c r="M24" s="31"/>
      <c r="N24" s="30">
        <f>SUM(E24:M24)</f>
        <v>644</v>
      </c>
      <c r="O24" s="5"/>
    </row>
    <row r="25" spans="1:15" s="4" customFormat="1" ht="14.25" customHeight="1" thickTop="1" x14ac:dyDescent="0.25">
      <c r="A25" s="14"/>
      <c r="C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s="4" customFormat="1" ht="14.25" customHeight="1" thickBot="1" x14ac:dyDescent="0.3">
      <c r="A26" s="14" t="s">
        <v>27</v>
      </c>
      <c r="C26" s="14"/>
      <c r="E26" s="30">
        <f>E24-E20</f>
        <v>0</v>
      </c>
      <c r="F26" s="43"/>
      <c r="G26" s="30">
        <f>G24-G20</f>
        <v>0</v>
      </c>
      <c r="H26" s="31"/>
      <c r="I26" s="30">
        <f>I24-I20</f>
        <v>0</v>
      </c>
      <c r="J26" s="31"/>
      <c r="K26" s="31"/>
      <c r="L26" s="30">
        <f>L24-L20</f>
        <v>-138</v>
      </c>
      <c r="M26" s="31"/>
      <c r="N26" s="30">
        <f>N24-N20</f>
        <v>-138</v>
      </c>
    </row>
    <row r="27" spans="1:15" s="4" customFormat="1" ht="14.25" customHeight="1" thickTop="1" x14ac:dyDescent="0.25"/>
    <row r="28" spans="1:15" s="4" customFormat="1" ht="15" x14ac:dyDescent="0.25">
      <c r="A28" s="247" t="s">
        <v>22</v>
      </c>
      <c r="B28" s="247"/>
      <c r="C28" s="247"/>
      <c r="D28" s="247"/>
      <c r="E28" s="247"/>
    </row>
    <row r="29" spans="1:15" s="4" customFormat="1" ht="15" x14ac:dyDescent="0.25">
      <c r="C29" s="14"/>
    </row>
    <row r="30" spans="1:15" s="4" customFormat="1" ht="15" x14ac:dyDescent="0.25">
      <c r="C30" s="14"/>
    </row>
    <row r="31" spans="1:15" s="4" customFormat="1" ht="15" x14ac:dyDescent="0.25">
      <c r="C31" s="14"/>
    </row>
    <row r="32" spans="1:15" s="4" customFormat="1" ht="15" x14ac:dyDescent="0.25">
      <c r="C32" s="14"/>
      <c r="L32" s="4" t="s">
        <v>74</v>
      </c>
    </row>
    <row r="33" spans="3:3" s="4" customFormat="1" ht="15" x14ac:dyDescent="0.25">
      <c r="C33" s="14"/>
    </row>
    <row r="34" spans="3:3" s="4" customFormat="1" ht="15" x14ac:dyDescent="0.25">
      <c r="C34" s="14"/>
    </row>
    <row r="35" spans="3:3" s="4" customFormat="1" ht="15" x14ac:dyDescent="0.25">
      <c r="C35" s="14"/>
    </row>
    <row r="36" spans="3:3" s="4" customFormat="1" ht="15" x14ac:dyDescent="0.25">
      <c r="C36" s="14"/>
    </row>
    <row r="37" spans="3:3" s="4" customFormat="1" ht="15" x14ac:dyDescent="0.25">
      <c r="C37" s="14"/>
    </row>
    <row r="38" spans="3:3" s="4" customFormat="1" ht="15" x14ac:dyDescent="0.25">
      <c r="C38" s="14"/>
    </row>
    <row r="39" spans="3:3" s="4" customFormat="1" ht="15" x14ac:dyDescent="0.25">
      <c r="C39" s="14"/>
    </row>
    <row r="40" spans="3:3" s="4" customFormat="1" ht="15" x14ac:dyDescent="0.25">
      <c r="C40" s="14"/>
    </row>
    <row r="41" spans="3:3" s="4" customFormat="1" ht="15" x14ac:dyDescent="0.25">
      <c r="C41" s="14"/>
    </row>
    <row r="42" spans="3:3" s="4" customFormat="1" ht="15" x14ac:dyDescent="0.25">
      <c r="C42" s="14"/>
    </row>
    <row r="43" spans="3:3" s="4" customFormat="1" ht="15" x14ac:dyDescent="0.25">
      <c r="C43" s="14"/>
    </row>
    <row r="44" spans="3:3" s="4" customFormat="1" ht="15" x14ac:dyDescent="0.25">
      <c r="C44" s="14"/>
    </row>
    <row r="45" spans="3:3" s="4" customFormat="1" ht="15" x14ac:dyDescent="0.25">
      <c r="C45" s="14"/>
    </row>
    <row r="46" spans="3:3" s="4" customFormat="1" ht="15" x14ac:dyDescent="0.25">
      <c r="C46" s="14"/>
    </row>
    <row r="47" spans="3:3" s="4" customFormat="1" ht="15" x14ac:dyDescent="0.25">
      <c r="C47" s="14"/>
    </row>
    <row r="48" spans="3:3" s="4" customFormat="1" ht="15" x14ac:dyDescent="0.25">
      <c r="C48" s="14"/>
    </row>
    <row r="49" spans="3:3" s="4" customFormat="1" ht="15" x14ac:dyDescent="0.25">
      <c r="C49" s="14"/>
    </row>
    <row r="50" spans="3:3" s="4" customFormat="1" ht="15" x14ac:dyDescent="0.25">
      <c r="C50" s="14"/>
    </row>
    <row r="51" spans="3:3" s="4" customFormat="1" ht="15" x14ac:dyDescent="0.25">
      <c r="C51" s="14"/>
    </row>
    <row r="52" spans="3:3" s="4" customFormat="1" ht="15" x14ac:dyDescent="0.25">
      <c r="C52" s="14"/>
    </row>
    <row r="53" spans="3:3" s="4" customFormat="1" ht="15" x14ac:dyDescent="0.25">
      <c r="C53" s="14"/>
    </row>
    <row r="54" spans="3:3" s="4" customFormat="1" ht="15" x14ac:dyDescent="0.25">
      <c r="C54" s="14"/>
    </row>
    <row r="55" spans="3:3" s="4" customFormat="1" ht="15" x14ac:dyDescent="0.25">
      <c r="C55" s="14"/>
    </row>
    <row r="56" spans="3:3" s="4" customFormat="1" ht="15" x14ac:dyDescent="0.25">
      <c r="C56" s="14"/>
    </row>
    <row r="57" spans="3:3" s="4" customFormat="1" ht="15" x14ac:dyDescent="0.25">
      <c r="C57" s="14"/>
    </row>
    <row r="58" spans="3:3" s="4" customFormat="1" ht="15" x14ac:dyDescent="0.25">
      <c r="C58" s="14"/>
    </row>
    <row r="59" spans="3:3" s="4" customFormat="1" ht="15" x14ac:dyDescent="0.25">
      <c r="C59" s="14"/>
    </row>
    <row r="60" spans="3:3" s="4" customFormat="1" ht="15" x14ac:dyDescent="0.25">
      <c r="C60" s="14"/>
    </row>
    <row r="61" spans="3:3" s="4" customFormat="1" ht="15" x14ac:dyDescent="0.25">
      <c r="C61" s="14"/>
    </row>
    <row r="62" spans="3:3" s="4" customFormat="1" ht="15" x14ac:dyDescent="0.25">
      <c r="C62" s="14"/>
    </row>
    <row r="63" spans="3:3" s="4" customFormat="1" ht="15" x14ac:dyDescent="0.25">
      <c r="C63" s="14"/>
    </row>
    <row r="64" spans="3:3" s="4" customFormat="1" ht="15" x14ac:dyDescent="0.25">
      <c r="C64" s="14"/>
    </row>
    <row r="65" spans="3:3" s="4" customFormat="1" ht="15" x14ac:dyDescent="0.25">
      <c r="C65" s="14"/>
    </row>
  </sheetData>
  <mergeCells count="2">
    <mergeCell ref="G1:G8"/>
    <mergeCell ref="A28:E28"/>
  </mergeCells>
  <phoneticPr fontId="2" type="noConversion"/>
  <printOptions horizontalCentered="1"/>
  <pageMargins left="0.74803149606299213" right="0.35433070866141736" top="1.0629921259842521" bottom="0.51181102362204722" header="0.51181102362204722" footer="0.51181102362204722"/>
  <pageSetup paperSize="9" scale="81" firstPageNumber="8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4"/>
  <sheetViews>
    <sheetView showGridLines="0" topLeftCell="A16" zoomScaleNormal="100" zoomScaleSheetLayoutView="100" workbookViewId="0">
      <selection activeCell="D18" sqref="D18"/>
    </sheetView>
  </sheetViews>
  <sheetFormatPr defaultRowHeight="12.75" x14ac:dyDescent="0.2"/>
  <cols>
    <col min="1" max="3" width="2.140625" style="68" customWidth="1"/>
    <col min="4" max="4" width="54.7109375" style="68" customWidth="1"/>
    <col min="5" max="5" width="5.7109375" style="68" customWidth="1"/>
    <col min="6" max="6" width="10.140625" style="78" customWidth="1"/>
    <col min="7" max="7" width="2.7109375" style="17" customWidth="1"/>
    <col min="8" max="8" width="10.140625" style="16" bestFit="1" customWidth="1"/>
    <col min="9" max="9" width="9.140625" style="68"/>
    <col min="10" max="10" width="30.85546875" style="68" bestFit="1" customWidth="1"/>
    <col min="11" max="11" width="10.42578125" style="94" bestFit="1" customWidth="1"/>
    <col min="12" max="12" width="9.140625" style="68"/>
    <col min="13" max="13" width="10.42578125" style="68" bestFit="1" customWidth="1"/>
    <col min="14" max="16384" width="9.140625" style="68"/>
  </cols>
  <sheetData>
    <row r="1" spans="1:13" s="110" customFormat="1" ht="23.25" customHeight="1" x14ac:dyDescent="0.3">
      <c r="A1" s="19" t="str">
        <f>BP!A1</f>
        <v xml:space="preserve">CONEXION Corretora de Câmbio Ltda.      </v>
      </c>
      <c r="B1" s="103"/>
      <c r="C1" s="103"/>
      <c r="D1" s="103"/>
      <c r="E1" s="103"/>
      <c r="F1" s="104"/>
      <c r="G1" s="105"/>
      <c r="H1" s="106"/>
      <c r="I1" s="107"/>
      <c r="J1" s="107"/>
      <c r="K1" s="108"/>
      <c r="L1" s="107"/>
      <c r="M1" s="109"/>
    </row>
    <row r="2" spans="1:13" s="117" customFormat="1" ht="14.25" customHeight="1" x14ac:dyDescent="0.25">
      <c r="A2" s="111"/>
      <c r="B2" s="111"/>
      <c r="C2" s="111"/>
      <c r="D2" s="111"/>
      <c r="E2" s="111"/>
      <c r="F2" s="112"/>
      <c r="G2" s="113"/>
      <c r="H2" s="114"/>
      <c r="I2" s="115"/>
      <c r="J2" s="115"/>
      <c r="K2" s="116"/>
      <c r="L2" s="115"/>
      <c r="M2" s="115"/>
    </row>
    <row r="3" spans="1:13" ht="18" customHeight="1" x14ac:dyDescent="0.3">
      <c r="A3" s="251" t="s">
        <v>21</v>
      </c>
      <c r="B3" s="251"/>
      <c r="C3" s="251"/>
      <c r="D3" s="251"/>
      <c r="E3" s="251"/>
      <c r="F3" s="251"/>
      <c r="G3" s="251"/>
      <c r="H3" s="251"/>
    </row>
    <row r="4" spans="1:13" s="85" customFormat="1" ht="14.25" customHeight="1" x14ac:dyDescent="0.25">
      <c r="A4" s="118"/>
      <c r="B4" s="8"/>
      <c r="C4" s="8"/>
      <c r="D4" s="8"/>
      <c r="E4" s="8"/>
      <c r="F4" s="119"/>
      <c r="G4" s="120"/>
      <c r="H4" s="121"/>
      <c r="K4" s="86"/>
    </row>
    <row r="5" spans="1:13" ht="14.25" customHeight="1" x14ac:dyDescent="0.3">
      <c r="A5" s="235" t="s">
        <v>118</v>
      </c>
      <c r="B5" s="66"/>
      <c r="C5" s="66"/>
      <c r="D5" s="66"/>
      <c r="E5" s="65"/>
      <c r="H5" s="67"/>
    </row>
    <row r="6" spans="1:13" ht="14.25" customHeight="1" x14ac:dyDescent="0.25">
      <c r="A6" s="122"/>
      <c r="B6" s="123"/>
      <c r="C6" s="123"/>
      <c r="D6" s="123"/>
      <c r="E6" s="123"/>
    </row>
    <row r="7" spans="1:13" ht="14.25" customHeight="1" x14ac:dyDescent="0.25">
      <c r="A7" s="124" t="s">
        <v>45</v>
      </c>
      <c r="B7" s="125"/>
      <c r="C7" s="22"/>
      <c r="D7" s="22"/>
      <c r="E7" s="22"/>
    </row>
    <row r="8" spans="1:13" ht="14.25" customHeight="1" x14ac:dyDescent="0.25">
      <c r="A8" s="126"/>
      <c r="B8" s="125"/>
      <c r="C8" s="22"/>
      <c r="D8" s="22"/>
      <c r="E8" s="22"/>
    </row>
    <row r="9" spans="1:13" s="129" customFormat="1" ht="17.25" x14ac:dyDescent="0.4">
      <c r="A9" s="127"/>
      <c r="B9" s="127"/>
      <c r="C9" s="127"/>
      <c r="D9" s="127"/>
      <c r="E9" s="127"/>
      <c r="F9" s="89">
        <v>2021</v>
      </c>
      <c r="G9" s="128"/>
      <c r="H9" s="89">
        <v>2020</v>
      </c>
    </row>
    <row r="10" spans="1:13" s="4" customFormat="1" ht="14.25" customHeight="1" x14ac:dyDescent="0.35">
      <c r="A10" s="14" t="s">
        <v>28</v>
      </c>
      <c r="F10" s="130"/>
      <c r="G10" s="131"/>
      <c r="H10" s="130"/>
      <c r="I10" s="129"/>
      <c r="J10" s="129"/>
      <c r="K10" s="129"/>
      <c r="L10" s="129"/>
    </row>
    <row r="11" spans="1:13" s="4" customFormat="1" ht="14.25" customHeight="1" x14ac:dyDescent="0.35">
      <c r="B11" s="25" t="s">
        <v>58</v>
      </c>
      <c r="E11" s="5"/>
      <c r="F11" s="130">
        <v>11</v>
      </c>
      <c r="G11" s="133"/>
      <c r="H11" s="130">
        <v>-138</v>
      </c>
      <c r="I11" s="129"/>
      <c r="J11" s="129"/>
      <c r="K11" s="129"/>
      <c r="L11" s="129"/>
    </row>
    <row r="12" spans="1:13" s="4" customFormat="1" ht="14.25" customHeight="1" x14ac:dyDescent="0.35">
      <c r="D12" s="4" t="s">
        <v>61</v>
      </c>
      <c r="E12" s="5"/>
      <c r="F12" s="136">
        <v>9</v>
      </c>
      <c r="G12" s="133"/>
      <c r="H12" s="136">
        <v>14</v>
      </c>
      <c r="I12" s="129"/>
      <c r="J12" s="129"/>
      <c r="K12" s="129"/>
      <c r="L12" s="129"/>
    </row>
    <row r="13" spans="1:13" s="4" customFormat="1" ht="14.25" customHeight="1" x14ac:dyDescent="0.35">
      <c r="E13" s="5"/>
      <c r="F13" s="134">
        <f>SUM(F11:F12)</f>
        <v>20</v>
      </c>
      <c r="G13" s="133"/>
      <c r="H13" s="134">
        <f>SUM(H11:H12)</f>
        <v>-124</v>
      </c>
      <c r="I13" s="129"/>
      <c r="J13" s="129"/>
      <c r="K13" s="129"/>
      <c r="L13" s="129"/>
    </row>
    <row r="14" spans="1:13" s="4" customFormat="1" ht="14.25" customHeight="1" x14ac:dyDescent="0.35">
      <c r="C14" s="4" t="s">
        <v>29</v>
      </c>
      <c r="E14" s="5"/>
      <c r="F14" s="79"/>
      <c r="G14" s="133"/>
      <c r="H14" s="79"/>
      <c r="I14" s="129"/>
      <c r="J14" s="129"/>
      <c r="K14" s="129"/>
      <c r="L14" s="129"/>
    </row>
    <row r="15" spans="1:13" s="4" customFormat="1" ht="14.25" hidden="1" customHeight="1" x14ac:dyDescent="0.35">
      <c r="D15" s="73" t="s">
        <v>82</v>
      </c>
      <c r="E15" s="5"/>
      <c r="F15" s="79">
        <v>0</v>
      </c>
      <c r="G15" s="133"/>
      <c r="H15" s="79">
        <v>0</v>
      </c>
      <c r="I15" s="129"/>
      <c r="J15" s="129"/>
      <c r="K15" s="129"/>
      <c r="L15" s="129"/>
    </row>
    <row r="16" spans="1:13" s="4" customFormat="1" ht="14.25" customHeight="1" x14ac:dyDescent="0.35">
      <c r="D16" s="73" t="s">
        <v>83</v>
      </c>
      <c r="E16" s="5"/>
      <c r="F16" s="79">
        <v>-15</v>
      </c>
      <c r="G16" s="133"/>
      <c r="H16" s="79">
        <v>40</v>
      </c>
      <c r="I16" s="129"/>
      <c r="J16" s="129"/>
      <c r="K16" s="129"/>
      <c r="L16" s="129"/>
    </row>
    <row r="17" spans="1:12" s="4" customFormat="1" ht="14.25" customHeight="1" x14ac:dyDescent="0.35">
      <c r="D17" s="73" t="s">
        <v>84</v>
      </c>
      <c r="E17" s="5"/>
      <c r="F17" s="79">
        <v>20</v>
      </c>
      <c r="G17" s="133"/>
      <c r="H17" s="79">
        <v>-9</v>
      </c>
      <c r="I17" s="129"/>
      <c r="J17" s="129"/>
      <c r="K17" s="129"/>
      <c r="L17" s="129"/>
    </row>
    <row r="18" spans="1:12" s="4" customFormat="1" ht="14.25" customHeight="1" x14ac:dyDescent="0.25">
      <c r="D18" s="4" t="s">
        <v>37</v>
      </c>
      <c r="E18" s="5"/>
      <c r="F18" s="136">
        <v>225</v>
      </c>
      <c r="G18" s="133"/>
      <c r="H18" s="136">
        <v>-329</v>
      </c>
      <c r="J18" s="73"/>
    </row>
    <row r="19" spans="1:12" s="4" customFormat="1" ht="14.25" customHeight="1" x14ac:dyDescent="0.25">
      <c r="E19" s="5"/>
      <c r="F19" s="79"/>
      <c r="G19" s="133"/>
      <c r="H19" s="79"/>
      <c r="J19" s="73"/>
    </row>
    <row r="20" spans="1:12" s="4" customFormat="1" ht="14.25" customHeight="1" x14ac:dyDescent="0.25">
      <c r="A20" s="14" t="s">
        <v>43</v>
      </c>
      <c r="E20" s="5"/>
      <c r="F20" s="137">
        <f>SUM(F13:F18)</f>
        <v>250</v>
      </c>
      <c r="G20" s="133"/>
      <c r="H20" s="137">
        <f>SUM(H13:H18)</f>
        <v>-422</v>
      </c>
      <c r="J20" s="73"/>
    </row>
    <row r="21" spans="1:12" s="4" customFormat="1" ht="14.25" customHeight="1" x14ac:dyDescent="0.25">
      <c r="B21" s="64"/>
      <c r="E21" s="5"/>
      <c r="F21" s="130"/>
      <c r="G21" s="133"/>
      <c r="H21" s="130"/>
      <c r="J21" s="73"/>
    </row>
    <row r="22" spans="1:12" s="4" customFormat="1" ht="14.25" customHeight="1" x14ac:dyDescent="0.25">
      <c r="A22" s="14" t="s">
        <v>30</v>
      </c>
      <c r="E22" s="5"/>
      <c r="F22" s="130"/>
      <c r="G22" s="133"/>
      <c r="H22" s="130"/>
      <c r="J22" s="73"/>
    </row>
    <row r="23" spans="1:12" s="4" customFormat="1" ht="14.25" customHeight="1" x14ac:dyDescent="0.25">
      <c r="A23" s="14"/>
      <c r="C23" s="4" t="s">
        <v>31</v>
      </c>
      <c r="E23" s="5"/>
      <c r="F23" s="130">
        <v>0</v>
      </c>
      <c r="G23" s="133"/>
      <c r="H23" s="130">
        <v>-8</v>
      </c>
      <c r="J23" s="73"/>
    </row>
    <row r="24" spans="1:12" s="4" customFormat="1" ht="14.25" hidden="1" customHeight="1" x14ac:dyDescent="0.25">
      <c r="C24" s="4" t="s">
        <v>42</v>
      </c>
      <c r="E24" s="5"/>
      <c r="F24" s="79">
        <v>0</v>
      </c>
      <c r="G24" s="133"/>
      <c r="H24" s="79">
        <v>0</v>
      </c>
      <c r="K24" s="73"/>
    </row>
    <row r="25" spans="1:12" s="4" customFormat="1" ht="14.25" customHeight="1" x14ac:dyDescent="0.25">
      <c r="E25" s="5"/>
      <c r="F25" s="136"/>
      <c r="G25" s="133"/>
      <c r="H25" s="136"/>
      <c r="K25" s="73"/>
    </row>
    <row r="26" spans="1:12" s="4" customFormat="1" ht="14.25" customHeight="1" x14ac:dyDescent="0.25">
      <c r="A26" s="14" t="s">
        <v>32</v>
      </c>
      <c r="E26" s="5"/>
      <c r="F26" s="145">
        <f>F23</f>
        <v>0</v>
      </c>
      <c r="G26" s="135"/>
      <c r="H26" s="135">
        <f>H23</f>
        <v>-8</v>
      </c>
      <c r="K26" s="73"/>
    </row>
    <row r="27" spans="1:12" s="4" customFormat="1" ht="14.25" customHeight="1" x14ac:dyDescent="0.25">
      <c r="E27" s="5"/>
      <c r="F27" s="79"/>
      <c r="G27" s="133"/>
      <c r="H27" s="79"/>
      <c r="K27" s="73"/>
    </row>
    <row r="28" spans="1:12" s="4" customFormat="1" ht="14.25" hidden="1" customHeight="1" x14ac:dyDescent="0.25">
      <c r="A28" s="4" t="s">
        <v>78</v>
      </c>
      <c r="E28" s="5"/>
      <c r="F28" s="79"/>
      <c r="G28" s="133"/>
      <c r="H28" s="79"/>
      <c r="K28" s="73"/>
    </row>
    <row r="29" spans="1:12" s="4" customFormat="1" ht="14.25" hidden="1" customHeight="1" x14ac:dyDescent="0.25">
      <c r="A29" s="14"/>
      <c r="C29" s="4" t="s">
        <v>79</v>
      </c>
      <c r="E29" s="5"/>
      <c r="F29" s="136">
        <v>0</v>
      </c>
      <c r="G29" s="133"/>
      <c r="H29" s="136">
        <v>0</v>
      </c>
      <c r="K29" s="73"/>
    </row>
    <row r="30" spans="1:12" s="4" customFormat="1" ht="14.25" hidden="1" customHeight="1" x14ac:dyDescent="0.25">
      <c r="A30" s="14"/>
      <c r="E30" s="5"/>
      <c r="F30" s="79"/>
      <c r="G30" s="133"/>
      <c r="H30" s="79"/>
      <c r="K30" s="73"/>
    </row>
    <row r="31" spans="1:12" s="4" customFormat="1" ht="14.25" hidden="1" customHeight="1" x14ac:dyDescent="0.25">
      <c r="A31" s="14" t="s">
        <v>80</v>
      </c>
      <c r="E31" s="5"/>
      <c r="F31" s="134">
        <f>SUM(F29:F30)</f>
        <v>0</v>
      </c>
      <c r="G31" s="134">
        <f>SUM(G29:G30)</f>
        <v>0</v>
      </c>
      <c r="H31" s="134">
        <f>SUM(H29:H30)</f>
        <v>0</v>
      </c>
      <c r="K31" s="73"/>
    </row>
    <row r="32" spans="1:12" s="4" customFormat="1" ht="14.25" customHeight="1" x14ac:dyDescent="0.25">
      <c r="B32" s="14"/>
      <c r="E32" s="5"/>
      <c r="F32" s="79"/>
      <c r="G32" s="133"/>
      <c r="H32" s="79"/>
      <c r="K32" s="73"/>
    </row>
    <row r="33" spans="1:13" s="4" customFormat="1" ht="14.25" customHeight="1" thickBot="1" x14ac:dyDescent="0.3">
      <c r="A33" s="14" t="s">
        <v>33</v>
      </c>
      <c r="E33" s="5"/>
      <c r="F33" s="231">
        <f>F31+F26+F20</f>
        <v>250</v>
      </c>
      <c r="G33" s="134"/>
      <c r="H33" s="231">
        <f>H31+H26+H20</f>
        <v>-430</v>
      </c>
      <c r="K33" s="73"/>
    </row>
    <row r="34" spans="1:13" s="4" customFormat="1" ht="14.25" customHeight="1" x14ac:dyDescent="0.25">
      <c r="B34" s="14"/>
      <c r="E34" s="5"/>
      <c r="F34" s="130"/>
      <c r="G34" s="133"/>
      <c r="H34" s="130"/>
      <c r="K34" s="73"/>
      <c r="M34" s="75"/>
    </row>
    <row r="35" spans="1:13" s="4" customFormat="1" ht="14.25" customHeight="1" x14ac:dyDescent="0.25">
      <c r="A35" s="4" t="s">
        <v>34</v>
      </c>
      <c r="E35" s="5"/>
      <c r="F35" s="136">
        <v>492</v>
      </c>
      <c r="G35" s="133"/>
      <c r="H35" s="136">
        <v>922</v>
      </c>
      <c r="K35" s="73"/>
    </row>
    <row r="36" spans="1:13" s="4" customFormat="1" ht="14.25" customHeight="1" x14ac:dyDescent="0.25">
      <c r="E36" s="5"/>
      <c r="F36" s="79"/>
      <c r="G36" s="133"/>
      <c r="H36" s="79"/>
      <c r="K36" s="73"/>
    </row>
    <row r="37" spans="1:13" s="239" customFormat="1" ht="14.25" customHeight="1" thickBot="1" x14ac:dyDescent="0.3">
      <c r="A37" s="238" t="s">
        <v>35</v>
      </c>
      <c r="E37" s="240">
        <v>4</v>
      </c>
      <c r="F37" s="241">
        <f>+F33+F35</f>
        <v>742</v>
      </c>
      <c r="G37" s="242"/>
      <c r="H37" s="241">
        <f>+H33+H35</f>
        <v>492</v>
      </c>
      <c r="J37" s="238"/>
      <c r="K37" s="243"/>
    </row>
    <row r="38" spans="1:13" s="4" customFormat="1" ht="14.25" customHeight="1" thickTop="1" x14ac:dyDescent="0.25">
      <c r="F38" s="81"/>
      <c r="G38" s="143"/>
      <c r="H38" s="131"/>
      <c r="K38" s="73"/>
    </row>
    <row r="39" spans="1:13" s="4" customFormat="1" ht="14.25" customHeight="1" x14ac:dyDescent="0.25">
      <c r="F39" s="79"/>
      <c r="G39" s="133"/>
      <c r="H39" s="138"/>
      <c r="K39" s="73"/>
    </row>
    <row r="40" spans="1:13" s="4" customFormat="1" ht="14.25" customHeight="1" x14ac:dyDescent="0.25">
      <c r="A40" s="250" t="s">
        <v>36</v>
      </c>
      <c r="B40" s="250"/>
      <c r="C40" s="250"/>
      <c r="D40" s="250"/>
      <c r="E40" s="250"/>
      <c r="F40" s="130"/>
      <c r="G40" s="131"/>
      <c r="H40" s="132"/>
      <c r="K40" s="73"/>
    </row>
    <row r="41" spans="1:13" s="4" customFormat="1" ht="15" x14ac:dyDescent="0.25">
      <c r="F41" s="130"/>
      <c r="G41" s="131"/>
      <c r="H41" s="132"/>
    </row>
    <row r="42" spans="1:13" s="4" customFormat="1" ht="15" x14ac:dyDescent="0.25">
      <c r="F42" s="130"/>
      <c r="G42" s="138"/>
      <c r="H42" s="138"/>
      <c r="K42" s="73"/>
    </row>
    <row r="43" spans="1:13" s="4" customFormat="1" ht="15" x14ac:dyDescent="0.25">
      <c r="F43" s="130"/>
      <c r="G43" s="131"/>
      <c r="H43" s="132"/>
      <c r="K43" s="73"/>
    </row>
    <row r="44" spans="1:13" s="4" customFormat="1" ht="15" x14ac:dyDescent="0.25">
      <c r="F44" s="130"/>
      <c r="G44" s="138"/>
      <c r="H44" s="138"/>
      <c r="K44" s="73"/>
    </row>
    <row r="45" spans="1:13" s="4" customFormat="1" ht="15" x14ac:dyDescent="0.25">
      <c r="F45" s="130"/>
      <c r="G45" s="131"/>
      <c r="H45" s="132"/>
      <c r="K45" s="73"/>
    </row>
    <row r="46" spans="1:13" s="4" customFormat="1" ht="15" x14ac:dyDescent="0.25">
      <c r="F46" s="130"/>
      <c r="G46" s="131"/>
      <c r="H46" s="132"/>
      <c r="K46" s="73"/>
    </row>
    <row r="47" spans="1:13" s="4" customFormat="1" ht="15" x14ac:dyDescent="0.25">
      <c r="F47" s="130"/>
      <c r="G47" s="131"/>
      <c r="H47" s="132"/>
      <c r="K47" s="73"/>
    </row>
    <row r="48" spans="1:13" s="4" customFormat="1" ht="15" x14ac:dyDescent="0.25">
      <c r="F48" s="130"/>
      <c r="G48" s="131"/>
      <c r="H48" s="132"/>
      <c r="K48" s="73"/>
    </row>
    <row r="49" spans="6:11" s="4" customFormat="1" ht="15" x14ac:dyDescent="0.25">
      <c r="F49" s="130"/>
      <c r="G49" s="131"/>
      <c r="H49" s="132"/>
      <c r="K49" s="73"/>
    </row>
    <row r="50" spans="6:11" s="4" customFormat="1" ht="15" x14ac:dyDescent="0.25">
      <c r="F50" s="130"/>
      <c r="G50" s="131"/>
      <c r="H50" s="132"/>
      <c r="K50" s="73"/>
    </row>
    <row r="51" spans="6:11" s="4" customFormat="1" ht="15" x14ac:dyDescent="0.25">
      <c r="F51" s="130"/>
      <c r="G51" s="131"/>
      <c r="H51" s="132"/>
      <c r="K51" s="73"/>
    </row>
    <row r="52" spans="6:11" s="4" customFormat="1" ht="15" x14ac:dyDescent="0.25">
      <c r="F52" s="130"/>
      <c r="G52" s="131"/>
      <c r="H52" s="132"/>
      <c r="K52" s="73"/>
    </row>
    <row r="53" spans="6:11" s="4" customFormat="1" ht="15" x14ac:dyDescent="0.25">
      <c r="F53" s="130"/>
      <c r="G53" s="131"/>
      <c r="H53" s="132"/>
      <c r="K53" s="73"/>
    </row>
    <row r="54" spans="6:11" s="4" customFormat="1" ht="15" x14ac:dyDescent="0.25">
      <c r="F54" s="130"/>
      <c r="G54" s="131"/>
      <c r="H54" s="132"/>
      <c r="K54" s="73"/>
    </row>
    <row r="55" spans="6:11" s="4" customFormat="1" ht="15" x14ac:dyDescent="0.25">
      <c r="F55" s="130"/>
      <c r="G55" s="131"/>
      <c r="H55" s="132"/>
      <c r="K55" s="73"/>
    </row>
    <row r="56" spans="6:11" s="4" customFormat="1" ht="15" x14ac:dyDescent="0.25">
      <c r="F56" s="130"/>
      <c r="G56" s="131"/>
      <c r="H56" s="132"/>
      <c r="K56" s="73"/>
    </row>
    <row r="57" spans="6:11" s="4" customFormat="1" ht="15" x14ac:dyDescent="0.25">
      <c r="F57" s="130"/>
      <c r="G57" s="131"/>
      <c r="H57" s="132"/>
      <c r="K57" s="73"/>
    </row>
    <row r="58" spans="6:11" s="4" customFormat="1" ht="15" x14ac:dyDescent="0.25">
      <c r="F58" s="130"/>
      <c r="G58" s="131"/>
      <c r="H58" s="132"/>
      <c r="K58" s="73"/>
    </row>
    <row r="59" spans="6:11" s="4" customFormat="1" ht="15" x14ac:dyDescent="0.25">
      <c r="F59" s="130"/>
      <c r="G59" s="131"/>
      <c r="H59" s="132"/>
      <c r="K59" s="73"/>
    </row>
    <row r="60" spans="6:11" s="4" customFormat="1" ht="15" x14ac:dyDescent="0.25">
      <c r="F60" s="130"/>
      <c r="G60" s="131"/>
      <c r="H60" s="132"/>
      <c r="K60" s="73"/>
    </row>
    <row r="61" spans="6:11" s="4" customFormat="1" ht="15" x14ac:dyDescent="0.25">
      <c r="F61" s="130"/>
      <c r="G61" s="131"/>
      <c r="H61" s="132"/>
      <c r="K61" s="73"/>
    </row>
    <row r="62" spans="6:11" s="4" customFormat="1" ht="15" x14ac:dyDescent="0.25">
      <c r="F62" s="130"/>
      <c r="G62" s="131"/>
      <c r="H62" s="132"/>
      <c r="K62" s="73"/>
    </row>
    <row r="63" spans="6:11" s="4" customFormat="1" ht="15" x14ac:dyDescent="0.25">
      <c r="F63" s="130"/>
      <c r="G63" s="131"/>
      <c r="H63" s="132"/>
      <c r="K63" s="73"/>
    </row>
    <row r="64" spans="6:11" s="4" customFormat="1" ht="15" x14ac:dyDescent="0.25">
      <c r="F64" s="130"/>
      <c r="G64" s="131"/>
      <c r="H64" s="132"/>
      <c r="K64" s="73"/>
    </row>
    <row r="65" spans="6:11" s="4" customFormat="1" ht="15" x14ac:dyDescent="0.25">
      <c r="F65" s="130"/>
      <c r="G65" s="131"/>
      <c r="H65" s="132"/>
      <c r="K65" s="73"/>
    </row>
    <row r="66" spans="6:11" s="4" customFormat="1" ht="15" x14ac:dyDescent="0.25">
      <c r="F66" s="130"/>
      <c r="G66" s="131"/>
      <c r="H66" s="132"/>
      <c r="K66" s="73"/>
    </row>
    <row r="67" spans="6:11" s="4" customFormat="1" ht="15" x14ac:dyDescent="0.25">
      <c r="F67" s="130"/>
      <c r="G67" s="131"/>
      <c r="H67" s="132"/>
      <c r="K67" s="73"/>
    </row>
    <row r="68" spans="6:11" s="4" customFormat="1" ht="15" x14ac:dyDescent="0.25">
      <c r="F68" s="130"/>
      <c r="G68" s="131"/>
      <c r="H68" s="132"/>
      <c r="K68" s="73"/>
    </row>
    <row r="69" spans="6:11" s="4" customFormat="1" ht="15" x14ac:dyDescent="0.25">
      <c r="F69" s="130"/>
      <c r="G69" s="131"/>
      <c r="H69" s="132"/>
      <c r="K69" s="73"/>
    </row>
    <row r="70" spans="6:11" s="4" customFormat="1" ht="15" x14ac:dyDescent="0.25">
      <c r="F70" s="130"/>
      <c r="G70" s="131"/>
      <c r="H70" s="132"/>
      <c r="K70" s="73"/>
    </row>
    <row r="71" spans="6:11" s="4" customFormat="1" ht="15" x14ac:dyDescent="0.25">
      <c r="F71" s="130"/>
      <c r="G71" s="131"/>
      <c r="H71" s="132"/>
      <c r="K71" s="73"/>
    </row>
    <row r="72" spans="6:11" s="4" customFormat="1" ht="15" x14ac:dyDescent="0.25">
      <c r="F72" s="130"/>
      <c r="G72" s="131"/>
      <c r="H72" s="132"/>
      <c r="K72" s="73"/>
    </row>
    <row r="73" spans="6:11" s="4" customFormat="1" ht="15" x14ac:dyDescent="0.25">
      <c r="F73" s="130"/>
      <c r="G73" s="131"/>
      <c r="H73" s="132"/>
      <c r="K73" s="73"/>
    </row>
    <row r="74" spans="6:11" s="4" customFormat="1" ht="15" x14ac:dyDescent="0.25">
      <c r="F74" s="130"/>
      <c r="G74" s="131"/>
      <c r="H74" s="132"/>
      <c r="K74" s="73"/>
    </row>
    <row r="75" spans="6:11" s="4" customFormat="1" ht="15" x14ac:dyDescent="0.25">
      <c r="F75" s="130"/>
      <c r="G75" s="131"/>
      <c r="H75" s="132"/>
      <c r="K75" s="73"/>
    </row>
    <row r="76" spans="6:11" s="4" customFormat="1" ht="15" x14ac:dyDescent="0.25">
      <c r="F76" s="130"/>
      <c r="G76" s="131"/>
      <c r="H76" s="132"/>
      <c r="K76" s="73"/>
    </row>
    <row r="77" spans="6:11" s="4" customFormat="1" ht="15" x14ac:dyDescent="0.25">
      <c r="F77" s="130"/>
      <c r="G77" s="131"/>
      <c r="H77" s="132"/>
      <c r="K77" s="73"/>
    </row>
    <row r="78" spans="6:11" s="4" customFormat="1" ht="15" x14ac:dyDescent="0.25">
      <c r="F78" s="130"/>
      <c r="G78" s="131"/>
      <c r="H78" s="132"/>
      <c r="K78" s="73"/>
    </row>
    <row r="79" spans="6:11" s="4" customFormat="1" ht="15" x14ac:dyDescent="0.25">
      <c r="F79" s="130"/>
      <c r="G79" s="131"/>
      <c r="H79" s="132"/>
      <c r="K79" s="73"/>
    </row>
    <row r="80" spans="6:11" s="4" customFormat="1" ht="15" x14ac:dyDescent="0.25">
      <c r="F80" s="130"/>
      <c r="G80" s="131"/>
      <c r="H80" s="132"/>
      <c r="K80" s="73"/>
    </row>
    <row r="81" spans="6:11" s="4" customFormat="1" ht="15" x14ac:dyDescent="0.25">
      <c r="F81" s="130"/>
      <c r="G81" s="131"/>
      <c r="H81" s="132"/>
      <c r="K81" s="73"/>
    </row>
    <row r="82" spans="6:11" s="4" customFormat="1" ht="15" x14ac:dyDescent="0.25">
      <c r="F82" s="130"/>
      <c r="G82" s="131"/>
      <c r="H82" s="132"/>
      <c r="K82" s="73"/>
    </row>
    <row r="83" spans="6:11" s="4" customFormat="1" ht="15" x14ac:dyDescent="0.25">
      <c r="F83" s="130"/>
      <c r="G83" s="131"/>
      <c r="H83" s="132"/>
      <c r="K83" s="73"/>
    </row>
    <row r="84" spans="6:11" s="4" customFormat="1" ht="15" x14ac:dyDescent="0.25">
      <c r="F84" s="130"/>
      <c r="G84" s="131"/>
      <c r="H84" s="132"/>
      <c r="K84" s="73"/>
    </row>
  </sheetData>
  <mergeCells count="2">
    <mergeCell ref="A40:E40"/>
    <mergeCell ref="A3:H3"/>
  </mergeCells>
  <phoneticPr fontId="2" type="noConversion"/>
  <printOptions horizontalCentered="1"/>
  <pageMargins left="0.74803149606299213" right="0.15748031496062992" top="0.86614173228346458" bottom="0.51181102362204722" header="0.51181102362204722" footer="0.51181102362204722"/>
  <pageSetup paperSize="9" firstPageNumber="9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8"/>
  <sheetViews>
    <sheetView view="pageLayout" topLeftCell="C1" zoomScaleNormal="100" workbookViewId="0">
      <selection activeCell="M6" sqref="M6"/>
    </sheetView>
  </sheetViews>
  <sheetFormatPr defaultRowHeight="11.25" x14ac:dyDescent="0.2"/>
  <cols>
    <col min="1" max="2" width="2.140625" style="9" customWidth="1"/>
    <col min="3" max="3" width="32.28515625" style="9" customWidth="1"/>
    <col min="4" max="4" width="1.85546875" style="9" customWidth="1"/>
    <col min="5" max="5" width="6.85546875" style="35" bestFit="1" customWidth="1"/>
    <col min="6" max="6" width="1.5703125" style="9" customWidth="1"/>
    <col min="7" max="7" width="14.5703125" style="9" bestFit="1" customWidth="1"/>
    <col min="8" max="8" width="2.7109375" style="9" customWidth="1"/>
    <col min="9" max="9" width="8.85546875" style="9" customWidth="1"/>
    <col min="10" max="12" width="11" style="9" customWidth="1"/>
    <col min="13" max="13" width="30.5703125" style="9" customWidth="1"/>
    <col min="14" max="14" width="6.85546875" style="39" bestFit="1" customWidth="1"/>
    <col min="15" max="15" width="1.85546875" style="9" customWidth="1"/>
    <col min="16" max="16" width="14" style="9" bestFit="1" customWidth="1"/>
    <col min="17" max="17" width="2.7109375" style="9" customWidth="1"/>
    <col min="18" max="18" width="7.5703125" style="9" hidden="1" customWidth="1"/>
    <col min="19" max="19" width="9.42578125" style="9" bestFit="1" customWidth="1"/>
    <col min="20" max="20" width="9.28515625" style="9" bestFit="1" customWidth="1"/>
    <col min="21" max="21" width="11.42578125" style="9" bestFit="1" customWidth="1"/>
    <col min="22" max="22" width="12.140625" style="74" bestFit="1" customWidth="1"/>
    <col min="23" max="23" width="11.42578125" style="74" bestFit="1" customWidth="1"/>
    <col min="24" max="24" width="11.42578125" style="9" bestFit="1" customWidth="1"/>
    <col min="25" max="25" width="11.5703125" style="9" bestFit="1" customWidth="1"/>
    <col min="26" max="16384" width="9.140625" style="9"/>
  </cols>
  <sheetData>
    <row r="1" spans="1:23" ht="23.25" customHeight="1" x14ac:dyDescent="0.35">
      <c r="A1" s="19" t="s">
        <v>46</v>
      </c>
      <c r="B1" s="6"/>
      <c r="C1" s="7"/>
      <c r="D1" s="7"/>
      <c r="E1" s="26"/>
      <c r="F1" s="8"/>
      <c r="G1" s="6"/>
      <c r="H1" s="8"/>
      <c r="I1" s="6"/>
      <c r="J1" s="6"/>
      <c r="K1" s="6"/>
      <c r="L1" s="6"/>
      <c r="M1" s="45"/>
      <c r="N1" s="36"/>
      <c r="O1" s="7"/>
      <c r="P1" s="8"/>
      <c r="Q1" s="6"/>
      <c r="R1" s="8"/>
      <c r="S1" s="6"/>
      <c r="T1" s="6"/>
      <c r="U1" s="6"/>
      <c r="V1" s="70"/>
    </row>
    <row r="2" spans="1:23" ht="14.25" customHeight="1" x14ac:dyDescent="0.25">
      <c r="A2" s="10"/>
      <c r="B2" s="6"/>
      <c r="C2" s="7"/>
      <c r="D2" s="7"/>
      <c r="E2" s="26"/>
      <c r="F2" s="8"/>
      <c r="G2" s="6"/>
      <c r="H2" s="8"/>
      <c r="I2" s="6"/>
      <c r="J2" s="6"/>
      <c r="K2" s="6"/>
      <c r="L2" s="6"/>
      <c r="M2" s="10"/>
      <c r="N2" s="36"/>
      <c r="O2" s="7"/>
      <c r="P2" s="8"/>
      <c r="Q2" s="6"/>
      <c r="R2" s="8"/>
      <c r="S2" s="6"/>
      <c r="T2" s="6"/>
      <c r="U2" s="6"/>
      <c r="V2" s="70"/>
    </row>
    <row r="3" spans="1:23" ht="18" customHeight="1" x14ac:dyDescent="0.35">
      <c r="A3" s="42" t="s">
        <v>85</v>
      </c>
      <c r="B3" s="6"/>
      <c r="C3" s="7"/>
      <c r="D3" s="7"/>
      <c r="E3" s="26"/>
      <c r="F3" s="8"/>
      <c r="G3" s="6"/>
      <c r="H3" s="8"/>
      <c r="I3" s="6"/>
      <c r="J3" s="6"/>
      <c r="K3" s="6"/>
      <c r="L3" s="6"/>
      <c r="M3" s="45"/>
      <c r="N3" s="36"/>
      <c r="O3" s="7"/>
      <c r="P3" s="8"/>
      <c r="Q3" s="6"/>
      <c r="R3" s="8"/>
      <c r="S3" s="6"/>
      <c r="T3" s="6"/>
      <c r="U3" s="6"/>
      <c r="V3" s="70"/>
    </row>
    <row r="4" spans="1:23" ht="14.25" customHeight="1" x14ac:dyDescent="0.25">
      <c r="A4" s="12"/>
      <c r="B4" s="6"/>
      <c r="C4" s="7"/>
      <c r="D4" s="7"/>
      <c r="E4" s="26"/>
      <c r="F4" s="6"/>
      <c r="G4" s="6"/>
      <c r="H4" s="6"/>
      <c r="I4" s="6"/>
      <c r="J4" s="6"/>
      <c r="K4" s="6"/>
      <c r="L4" s="6"/>
      <c r="M4" s="12"/>
      <c r="N4" s="36"/>
      <c r="O4" s="7"/>
      <c r="P4" s="6"/>
      <c r="Q4" s="6"/>
      <c r="R4" s="6"/>
      <c r="S4" s="6"/>
      <c r="T4" s="6"/>
      <c r="U4" s="6"/>
      <c r="V4" s="70"/>
    </row>
    <row r="5" spans="1:23" ht="14.25" customHeight="1" x14ac:dyDescent="0.25">
      <c r="A5" s="20" t="s">
        <v>45</v>
      </c>
      <c r="B5" s="11"/>
      <c r="C5" s="11"/>
      <c r="D5" s="11"/>
      <c r="E5" s="26"/>
      <c r="F5" s="6"/>
      <c r="G5" s="6"/>
      <c r="H5" s="6"/>
      <c r="I5" s="6"/>
      <c r="J5" s="6"/>
      <c r="K5" s="6"/>
      <c r="L5" s="6"/>
      <c r="M5" s="13"/>
      <c r="N5" s="37"/>
      <c r="O5" s="11"/>
      <c r="P5" s="6"/>
      <c r="Q5" s="6"/>
      <c r="R5" s="6"/>
      <c r="S5" s="6"/>
      <c r="T5" s="6"/>
      <c r="U5" s="6"/>
      <c r="V5" s="70"/>
    </row>
    <row r="6" spans="1:23" ht="14.25" customHeight="1" x14ac:dyDescent="0.25">
      <c r="A6" s="11"/>
      <c r="B6" s="11"/>
      <c r="C6" s="11"/>
      <c r="D6" s="11"/>
      <c r="E6" s="26"/>
      <c r="F6" s="6"/>
      <c r="G6" s="6"/>
      <c r="H6" s="6"/>
      <c r="I6" s="6"/>
      <c r="J6" s="6"/>
      <c r="K6" s="6"/>
      <c r="L6" s="6"/>
      <c r="M6" s="13"/>
      <c r="N6" s="37"/>
      <c r="O6" s="11"/>
      <c r="P6" s="6"/>
      <c r="Q6" s="6"/>
      <c r="R6" s="6"/>
      <c r="S6" s="6"/>
      <c r="T6" s="6"/>
      <c r="U6" s="6"/>
      <c r="V6" s="70"/>
    </row>
    <row r="7" spans="1:23" s="23" customFormat="1" ht="14.25" customHeight="1" x14ac:dyDescent="0.25">
      <c r="A7" s="21"/>
      <c r="B7" s="21"/>
      <c r="C7" s="21"/>
      <c r="D7" s="21"/>
      <c r="E7" s="33"/>
      <c r="F7" s="22"/>
      <c r="G7" s="22"/>
      <c r="H7" s="22"/>
      <c r="I7" s="22"/>
      <c r="J7" s="22"/>
      <c r="K7" s="22"/>
      <c r="L7" s="22"/>
      <c r="M7" s="13"/>
      <c r="N7" s="38"/>
      <c r="O7" s="21"/>
      <c r="P7" s="22"/>
      <c r="Q7" s="22"/>
      <c r="R7" s="22"/>
      <c r="S7" s="22"/>
      <c r="T7" s="22"/>
      <c r="U7" s="22"/>
      <c r="V7" s="71"/>
      <c r="W7" s="77"/>
    </row>
    <row r="8" spans="1:23" s="32" customFormat="1" ht="20.25" x14ac:dyDescent="0.55000000000000004">
      <c r="A8" s="46" t="s">
        <v>2</v>
      </c>
      <c r="B8" s="47"/>
      <c r="C8" s="47"/>
      <c r="D8" s="47"/>
      <c r="E8" s="48" t="s">
        <v>38</v>
      </c>
      <c r="F8" s="46"/>
      <c r="G8" s="46">
        <v>2019</v>
      </c>
      <c r="H8" s="46"/>
      <c r="I8" s="46">
        <v>2018</v>
      </c>
      <c r="J8" s="47"/>
      <c r="K8" s="46" t="s">
        <v>7</v>
      </c>
      <c r="L8" s="47"/>
      <c r="M8" s="47"/>
      <c r="N8" s="46" t="s">
        <v>38</v>
      </c>
      <c r="O8" s="46"/>
      <c r="P8" s="46">
        <v>2019</v>
      </c>
      <c r="Q8" s="46"/>
      <c r="R8" s="46">
        <v>2013</v>
      </c>
      <c r="S8" s="46">
        <v>2018</v>
      </c>
      <c r="V8" s="72"/>
      <c r="W8" s="72"/>
    </row>
    <row r="9" spans="1:23" s="4" customFormat="1" ht="14.25" customHeight="1" x14ac:dyDescent="0.25">
      <c r="E9" s="33"/>
      <c r="N9" s="14"/>
      <c r="V9" s="73"/>
      <c r="W9" s="73"/>
    </row>
    <row r="10" spans="1:23" s="4" customFormat="1" ht="14.25" customHeight="1" x14ac:dyDescent="0.35">
      <c r="A10" s="245" t="s">
        <v>3</v>
      </c>
      <c r="B10" s="245"/>
      <c r="C10" s="245"/>
      <c r="E10" s="33"/>
      <c r="K10" s="246" t="s">
        <v>3</v>
      </c>
      <c r="L10" s="246"/>
      <c r="M10" s="246"/>
      <c r="N10" s="33"/>
      <c r="O10" s="24"/>
      <c r="V10" s="73"/>
      <c r="W10" s="73"/>
    </row>
    <row r="11" spans="1:23" s="4" customFormat="1" ht="14.25" customHeight="1" x14ac:dyDescent="0.25">
      <c r="B11" s="4" t="s">
        <v>4</v>
      </c>
      <c r="E11" s="33">
        <v>4</v>
      </c>
      <c r="F11" s="139"/>
      <c r="G11" s="3">
        <v>780</v>
      </c>
      <c r="H11" s="1"/>
      <c r="I11" s="3">
        <v>783</v>
      </c>
      <c r="J11" s="5">
        <f>+G11-I11</f>
        <v>-3</v>
      </c>
      <c r="N11" s="14"/>
      <c r="P11" s="1"/>
      <c r="Q11" s="5"/>
      <c r="R11" s="1"/>
      <c r="S11" s="1"/>
      <c r="V11" s="73"/>
      <c r="W11" s="73"/>
    </row>
    <row r="12" spans="1:23" s="4" customFormat="1" ht="14.25" customHeight="1" x14ac:dyDescent="0.25">
      <c r="E12" s="33"/>
      <c r="G12" s="5"/>
      <c r="I12" s="5"/>
      <c r="J12" s="5">
        <f t="shared" ref="J12:J39" si="0">+G12-I12</f>
        <v>0</v>
      </c>
      <c r="L12" s="4" t="s">
        <v>19</v>
      </c>
      <c r="N12" s="33"/>
      <c r="P12" s="49"/>
      <c r="Q12" s="5"/>
      <c r="R12" s="49"/>
      <c r="S12" s="49"/>
      <c r="V12" s="73"/>
      <c r="W12" s="73"/>
    </row>
    <row r="13" spans="1:23" s="4" customFormat="1" ht="14.25" customHeight="1" x14ac:dyDescent="0.25">
      <c r="B13" s="4" t="s">
        <v>62</v>
      </c>
      <c r="E13" s="33"/>
      <c r="G13" s="5"/>
      <c r="I13" s="5"/>
      <c r="J13" s="5">
        <f t="shared" si="0"/>
        <v>0</v>
      </c>
      <c r="M13" s="4" t="s">
        <v>63</v>
      </c>
      <c r="N13" s="33"/>
      <c r="O13" s="24"/>
      <c r="P13" s="81">
        <v>4</v>
      </c>
      <c r="S13" s="81">
        <v>2</v>
      </c>
      <c r="T13" s="140">
        <f>+P13-S13</f>
        <v>2</v>
      </c>
      <c r="V13" s="73"/>
      <c r="W13" s="73"/>
    </row>
    <row r="14" spans="1:23" s="4" customFormat="1" ht="14.25" customHeight="1" x14ac:dyDescent="0.25">
      <c r="C14" s="4" t="s">
        <v>64</v>
      </c>
      <c r="E14" s="34"/>
      <c r="F14" s="28"/>
      <c r="G14" s="2"/>
      <c r="I14" s="2"/>
      <c r="J14" s="5">
        <f t="shared" si="0"/>
        <v>0</v>
      </c>
      <c r="M14" s="4" t="s">
        <v>8</v>
      </c>
      <c r="N14" s="14" t="s">
        <v>49</v>
      </c>
      <c r="P14" s="81">
        <v>63</v>
      </c>
      <c r="Q14" s="5"/>
      <c r="R14" s="1">
        <v>21</v>
      </c>
      <c r="S14" s="81">
        <v>43</v>
      </c>
      <c r="T14" s="140">
        <f t="shared" ref="T14:T39" si="1">+P14-S14</f>
        <v>20</v>
      </c>
      <c r="V14" s="73"/>
      <c r="W14" s="73"/>
    </row>
    <row r="15" spans="1:23" s="4" customFormat="1" ht="14.25" customHeight="1" x14ac:dyDescent="0.25">
      <c r="C15" s="4" t="s">
        <v>65</v>
      </c>
      <c r="E15" s="33">
        <v>5</v>
      </c>
      <c r="G15" s="2">
        <v>28</v>
      </c>
      <c r="I15" s="2">
        <v>28</v>
      </c>
      <c r="J15" s="5">
        <f t="shared" si="0"/>
        <v>0</v>
      </c>
      <c r="M15" s="4" t="s">
        <v>9</v>
      </c>
      <c r="N15" s="14" t="s">
        <v>50</v>
      </c>
      <c r="P15" s="82">
        <v>172</v>
      </c>
      <c r="Q15" s="5"/>
      <c r="R15" s="3">
        <v>21</v>
      </c>
      <c r="S15" s="82">
        <v>152</v>
      </c>
      <c r="T15" s="140">
        <f t="shared" si="1"/>
        <v>20</v>
      </c>
      <c r="V15" s="73"/>
      <c r="W15" s="73"/>
    </row>
    <row r="16" spans="1:23" s="4" customFormat="1" ht="14.25" customHeight="1" x14ac:dyDescent="0.25">
      <c r="E16" s="33"/>
      <c r="G16" s="3"/>
      <c r="I16" s="3"/>
      <c r="J16" s="5">
        <f t="shared" si="0"/>
        <v>0</v>
      </c>
      <c r="N16" s="14"/>
      <c r="T16" s="140">
        <f t="shared" si="1"/>
        <v>0</v>
      </c>
      <c r="V16" s="73"/>
      <c r="W16" s="73"/>
    </row>
    <row r="17" spans="1:24" s="4" customFormat="1" ht="14.25" customHeight="1" x14ac:dyDescent="0.25">
      <c r="E17" s="33"/>
      <c r="G17" s="29">
        <f>SUM(G15:G16)</f>
        <v>28</v>
      </c>
      <c r="H17" s="28"/>
      <c r="I17" s="29">
        <f>SUM(I15:I16)</f>
        <v>28</v>
      </c>
      <c r="J17" s="5">
        <f t="shared" si="0"/>
        <v>0</v>
      </c>
      <c r="N17" s="14"/>
      <c r="P17" s="41">
        <f>P15+P14+P13</f>
        <v>239</v>
      </c>
      <c r="Q17" s="5"/>
      <c r="R17" s="29">
        <f>R4+R7+R8+R9</f>
        <v>2013</v>
      </c>
      <c r="S17" s="41">
        <f>S15+S14+S13</f>
        <v>197</v>
      </c>
      <c r="T17" s="140">
        <f t="shared" si="1"/>
        <v>42</v>
      </c>
      <c r="V17" s="73"/>
      <c r="W17" s="73"/>
    </row>
    <row r="18" spans="1:24" s="4" customFormat="1" ht="14.25" customHeight="1" x14ac:dyDescent="0.25">
      <c r="B18" s="4" t="s">
        <v>66</v>
      </c>
      <c r="E18" s="33"/>
      <c r="G18" s="2"/>
      <c r="I18" s="2"/>
      <c r="J18" s="5">
        <f t="shared" si="0"/>
        <v>0</v>
      </c>
      <c r="N18" s="14"/>
      <c r="P18" s="2"/>
      <c r="Q18" s="5"/>
      <c r="R18" s="2"/>
      <c r="S18" s="2"/>
      <c r="T18" s="140">
        <f t="shared" si="1"/>
        <v>0</v>
      </c>
      <c r="V18" s="73"/>
      <c r="W18" s="73"/>
    </row>
    <row r="19" spans="1:24" s="4" customFormat="1" ht="14.25" customHeight="1" x14ac:dyDescent="0.25">
      <c r="C19" s="4" t="s">
        <v>63</v>
      </c>
      <c r="E19" s="27"/>
      <c r="F19" s="15"/>
      <c r="G19" s="5">
        <v>16</v>
      </c>
      <c r="H19" s="2"/>
      <c r="I19" s="5">
        <v>2</v>
      </c>
      <c r="J19" s="5">
        <f t="shared" si="0"/>
        <v>14</v>
      </c>
      <c r="N19" s="14"/>
      <c r="P19" s="5"/>
      <c r="Q19" s="5"/>
      <c r="R19" s="5"/>
      <c r="S19" s="5"/>
      <c r="T19" s="140">
        <f t="shared" si="1"/>
        <v>0</v>
      </c>
      <c r="V19" s="73"/>
      <c r="W19" s="73"/>
    </row>
    <row r="20" spans="1:24" s="4" customFormat="1" ht="14.25" customHeight="1" x14ac:dyDescent="0.25">
      <c r="C20" s="4" t="s">
        <v>75</v>
      </c>
      <c r="E20" s="27"/>
      <c r="F20" s="15"/>
      <c r="G20" s="5">
        <v>141</v>
      </c>
      <c r="H20" s="2"/>
      <c r="I20" s="5">
        <v>143</v>
      </c>
      <c r="J20" s="5">
        <f t="shared" si="0"/>
        <v>-2</v>
      </c>
      <c r="N20" s="14"/>
      <c r="P20" s="5"/>
      <c r="Q20" s="5"/>
      <c r="R20" s="5"/>
      <c r="S20" s="5"/>
      <c r="T20" s="140">
        <f t="shared" si="1"/>
        <v>0</v>
      </c>
      <c r="V20" s="73"/>
      <c r="W20" s="73"/>
    </row>
    <row r="21" spans="1:24" s="4" customFormat="1" ht="14.25" customHeight="1" x14ac:dyDescent="0.25">
      <c r="C21" s="4" t="s">
        <v>76</v>
      </c>
      <c r="E21" s="27"/>
      <c r="F21" s="15"/>
      <c r="G21" s="5">
        <v>1</v>
      </c>
      <c r="H21" s="2"/>
      <c r="I21" s="5">
        <v>0</v>
      </c>
      <c r="J21" s="5">
        <f t="shared" si="0"/>
        <v>1</v>
      </c>
      <c r="N21" s="14"/>
      <c r="P21" s="5"/>
      <c r="Q21" s="5"/>
      <c r="R21" s="5"/>
      <c r="S21" s="5"/>
      <c r="T21" s="140">
        <f t="shared" si="1"/>
        <v>0</v>
      </c>
      <c r="V21" s="73"/>
      <c r="W21" s="73"/>
    </row>
    <row r="22" spans="1:24" s="4" customFormat="1" ht="14.25" customHeight="1" x14ac:dyDescent="0.25">
      <c r="C22" s="4" t="s">
        <v>77</v>
      </c>
      <c r="E22" s="27"/>
      <c r="F22" s="15"/>
      <c r="G22" s="5">
        <v>0</v>
      </c>
      <c r="H22" s="2"/>
      <c r="I22" s="5">
        <v>0</v>
      </c>
      <c r="J22" s="5">
        <f t="shared" si="0"/>
        <v>0</v>
      </c>
      <c r="N22" s="14"/>
      <c r="P22" s="5"/>
      <c r="Q22" s="5"/>
      <c r="R22" s="5"/>
      <c r="S22" s="5"/>
      <c r="T22" s="140">
        <f t="shared" si="1"/>
        <v>0</v>
      </c>
      <c r="V22" s="73"/>
      <c r="W22" s="73"/>
    </row>
    <row r="23" spans="1:24" s="4" customFormat="1" ht="14.25" customHeight="1" x14ac:dyDescent="0.25">
      <c r="B23" s="4" t="s">
        <v>67</v>
      </c>
      <c r="E23" s="27"/>
      <c r="F23" s="15"/>
      <c r="G23" s="5"/>
      <c r="H23" s="2"/>
      <c r="I23" s="5"/>
      <c r="J23" s="5">
        <f t="shared" si="0"/>
        <v>0</v>
      </c>
      <c r="N23" s="14"/>
      <c r="T23" s="140">
        <f t="shared" si="1"/>
        <v>0</v>
      </c>
      <c r="V23" s="73"/>
      <c r="W23" s="73"/>
    </row>
    <row r="24" spans="1:24" s="4" customFormat="1" ht="14.25" customHeight="1" x14ac:dyDescent="0.25">
      <c r="C24" s="4" t="s">
        <v>68</v>
      </c>
      <c r="E24" s="27"/>
      <c r="F24" s="15"/>
      <c r="G24" s="5">
        <v>0</v>
      </c>
      <c r="H24" s="2"/>
      <c r="I24" s="5">
        <v>0</v>
      </c>
      <c r="J24" s="5">
        <f t="shared" si="0"/>
        <v>0</v>
      </c>
      <c r="N24" s="14"/>
      <c r="T24" s="140">
        <f t="shared" si="1"/>
        <v>0</v>
      </c>
      <c r="V24" s="73"/>
      <c r="W24" s="73"/>
    </row>
    <row r="25" spans="1:24" s="4" customFormat="1" ht="14.25" customHeight="1" x14ac:dyDescent="0.25">
      <c r="E25" s="33"/>
      <c r="F25" s="139"/>
      <c r="G25" s="29">
        <f>G11+G17+G19+G20+G21+G22+G24</f>
        <v>966</v>
      </c>
      <c r="H25" s="28"/>
      <c r="I25" s="29">
        <f>I11+I17+I19+I20+I21+I22+I24</f>
        <v>956</v>
      </c>
      <c r="J25" s="5">
        <f t="shared" si="0"/>
        <v>10</v>
      </c>
      <c r="N25" s="14"/>
      <c r="T25" s="140">
        <f t="shared" si="1"/>
        <v>0</v>
      </c>
      <c r="V25" s="73"/>
      <c r="W25" s="73"/>
    </row>
    <row r="26" spans="1:24" s="50" customFormat="1" ht="14.25" customHeight="1" x14ac:dyDescent="0.25">
      <c r="E26" s="51"/>
      <c r="F26" s="52"/>
      <c r="G26" s="76"/>
      <c r="H26" s="53"/>
      <c r="I26" s="76"/>
      <c r="J26" s="5">
        <f t="shared" si="0"/>
        <v>0</v>
      </c>
      <c r="N26" s="69"/>
      <c r="T26" s="140">
        <f t="shared" si="1"/>
        <v>0</v>
      </c>
      <c r="V26" s="73"/>
      <c r="W26" s="73"/>
    </row>
    <row r="27" spans="1:24" s="4" customFormat="1" ht="14.25" customHeight="1" x14ac:dyDescent="0.35">
      <c r="A27" s="245" t="s">
        <v>20</v>
      </c>
      <c r="B27" s="245"/>
      <c r="C27" s="245"/>
      <c r="E27" s="33"/>
      <c r="F27" s="139"/>
      <c r="G27" s="43"/>
      <c r="H27" s="28"/>
      <c r="I27" s="43"/>
      <c r="J27" s="5">
        <f t="shared" si="0"/>
        <v>0</v>
      </c>
      <c r="K27" s="245" t="s">
        <v>10</v>
      </c>
      <c r="L27" s="245"/>
      <c r="M27" s="245"/>
      <c r="N27" s="14"/>
      <c r="T27" s="140">
        <f t="shared" si="1"/>
        <v>0</v>
      </c>
      <c r="V27" s="73"/>
      <c r="W27" s="73"/>
    </row>
    <row r="28" spans="1:24" s="4" customFormat="1" ht="14.25" customHeight="1" x14ac:dyDescent="0.25">
      <c r="E28" s="27"/>
      <c r="F28" s="15"/>
      <c r="G28" s="5"/>
      <c r="H28" s="1"/>
      <c r="I28" s="5"/>
      <c r="J28" s="5">
        <f t="shared" si="0"/>
        <v>0</v>
      </c>
      <c r="L28" s="4" t="s">
        <v>11</v>
      </c>
      <c r="N28" s="33"/>
      <c r="O28" s="24"/>
      <c r="P28" s="1"/>
      <c r="Q28" s="5"/>
      <c r="R28" s="1"/>
      <c r="S28" s="1"/>
      <c r="T28" s="140">
        <f t="shared" si="1"/>
        <v>0</v>
      </c>
      <c r="U28" s="73"/>
      <c r="V28" s="73"/>
      <c r="W28" s="73"/>
    </row>
    <row r="29" spans="1:24" s="4" customFormat="1" ht="14.25" customHeight="1" x14ac:dyDescent="0.25">
      <c r="B29" s="4" t="s">
        <v>18</v>
      </c>
      <c r="E29" s="33"/>
      <c r="F29" s="139"/>
      <c r="G29" s="5"/>
      <c r="H29" s="5"/>
      <c r="I29" s="5"/>
      <c r="J29" s="5">
        <f t="shared" si="0"/>
        <v>0</v>
      </c>
      <c r="K29" s="28"/>
      <c r="M29" s="4" t="s">
        <v>47</v>
      </c>
      <c r="N29" s="14" t="s">
        <v>49</v>
      </c>
      <c r="P29" s="1">
        <v>960</v>
      </c>
      <c r="Q29" s="5"/>
      <c r="R29" s="1">
        <v>800</v>
      </c>
      <c r="S29" s="1">
        <v>960</v>
      </c>
      <c r="T29" s="140">
        <f t="shared" si="1"/>
        <v>0</v>
      </c>
      <c r="U29" s="73"/>
      <c r="V29" s="73"/>
      <c r="W29" s="73"/>
      <c r="X29" s="75"/>
    </row>
    <row r="30" spans="1:24" s="4" customFormat="1" ht="14.25" customHeight="1" x14ac:dyDescent="0.25">
      <c r="C30" s="4" t="s">
        <v>5</v>
      </c>
      <c r="E30" s="33">
        <v>6</v>
      </c>
      <c r="F30" s="15"/>
      <c r="G30" s="1">
        <v>338</v>
      </c>
      <c r="H30" s="5"/>
      <c r="I30" s="1">
        <v>338</v>
      </c>
      <c r="J30" s="5">
        <f t="shared" si="0"/>
        <v>0</v>
      </c>
      <c r="K30" s="28"/>
      <c r="L30" s="4" t="s">
        <v>69</v>
      </c>
      <c r="N30" s="33"/>
      <c r="O30" s="24"/>
      <c r="P30" s="1"/>
      <c r="Q30" s="5"/>
      <c r="R30" s="1"/>
      <c r="S30" s="1"/>
      <c r="T30" s="140">
        <f t="shared" si="1"/>
        <v>0</v>
      </c>
      <c r="U30" s="73"/>
      <c r="V30" s="73"/>
      <c r="W30" s="73"/>
    </row>
    <row r="31" spans="1:24" s="4" customFormat="1" ht="17.25" x14ac:dyDescent="0.4">
      <c r="C31" s="4" t="s">
        <v>6</v>
      </c>
      <c r="E31" s="27"/>
      <c r="F31" s="15"/>
      <c r="G31" s="2">
        <v>-248</v>
      </c>
      <c r="H31" s="1"/>
      <c r="I31" s="2">
        <v>-219</v>
      </c>
      <c r="J31" s="5">
        <f t="shared" si="0"/>
        <v>-29</v>
      </c>
      <c r="K31" s="28"/>
      <c r="M31" s="4" t="s">
        <v>70</v>
      </c>
      <c r="N31" s="14" t="s">
        <v>50</v>
      </c>
      <c r="P31" s="54">
        <v>-141</v>
      </c>
      <c r="Q31" s="5"/>
      <c r="R31" s="1">
        <v>34</v>
      </c>
      <c r="S31" s="54">
        <v>-81</v>
      </c>
      <c r="T31" s="140">
        <f t="shared" si="1"/>
        <v>-60</v>
      </c>
      <c r="U31" s="73"/>
      <c r="V31" s="73"/>
      <c r="W31" s="73"/>
    </row>
    <row r="32" spans="1:24" s="4" customFormat="1" ht="14.25" customHeight="1" x14ac:dyDescent="0.25">
      <c r="C32" s="4" t="s">
        <v>72</v>
      </c>
      <c r="E32" s="27"/>
      <c r="F32" s="15"/>
      <c r="G32" s="2">
        <v>4</v>
      </c>
      <c r="H32" s="2"/>
      <c r="I32" s="2">
        <v>3</v>
      </c>
      <c r="J32" s="5">
        <f t="shared" si="0"/>
        <v>1</v>
      </c>
      <c r="K32" s="28"/>
      <c r="L32" s="28"/>
      <c r="M32" s="28"/>
      <c r="N32" s="44"/>
      <c r="O32" s="28"/>
      <c r="P32" s="2"/>
      <c r="Q32" s="28"/>
      <c r="R32" s="2"/>
      <c r="S32" s="2"/>
      <c r="T32" s="140">
        <f t="shared" si="1"/>
        <v>0</v>
      </c>
      <c r="U32" s="73"/>
      <c r="V32" s="73"/>
      <c r="W32" s="73"/>
      <c r="X32" s="75"/>
    </row>
    <row r="33" spans="1:25" s="4" customFormat="1" ht="17.25" x14ac:dyDescent="0.4">
      <c r="C33" s="4" t="s">
        <v>73</v>
      </c>
      <c r="E33" s="27"/>
      <c r="F33" s="15"/>
      <c r="G33" s="3">
        <v>-2</v>
      </c>
      <c r="H33" s="1"/>
      <c r="I33" s="3">
        <v>-1</v>
      </c>
      <c r="J33" s="5">
        <f t="shared" si="0"/>
        <v>-1</v>
      </c>
      <c r="K33" s="28"/>
      <c r="L33" s="28"/>
      <c r="M33" s="28"/>
      <c r="N33" s="44"/>
      <c r="O33" s="28"/>
      <c r="P33" s="55">
        <f>P29+P31</f>
        <v>819</v>
      </c>
      <c r="Q33" s="56"/>
      <c r="R33" s="56"/>
      <c r="S33" s="55">
        <f>S29+S31</f>
        <v>879</v>
      </c>
      <c r="T33" s="140">
        <f t="shared" si="1"/>
        <v>-60</v>
      </c>
      <c r="U33" s="73"/>
      <c r="V33" s="73"/>
      <c r="W33" s="73"/>
    </row>
    <row r="34" spans="1:25" s="4" customFormat="1" ht="14.25" customHeight="1" x14ac:dyDescent="0.25">
      <c r="E34" s="27"/>
      <c r="F34" s="15"/>
      <c r="G34" s="1"/>
      <c r="H34" s="1"/>
      <c r="I34" s="1"/>
      <c r="J34" s="5">
        <f t="shared" si="0"/>
        <v>0</v>
      </c>
      <c r="N34" s="14"/>
      <c r="P34" s="31"/>
      <c r="Q34" s="5"/>
      <c r="R34" s="31">
        <f>SUM(R30:R33)</f>
        <v>34</v>
      </c>
      <c r="S34" s="31"/>
      <c r="T34" s="140">
        <f t="shared" si="1"/>
        <v>0</v>
      </c>
      <c r="U34" s="73"/>
      <c r="V34" s="73"/>
      <c r="W34" s="73"/>
    </row>
    <row r="35" spans="1:25" s="4" customFormat="1" ht="14.25" customHeight="1" x14ac:dyDescent="0.25">
      <c r="E35" s="27"/>
      <c r="F35" s="15"/>
      <c r="G35" s="1"/>
      <c r="H35" s="1"/>
      <c r="I35" s="1"/>
      <c r="J35" s="5">
        <f t="shared" si="0"/>
        <v>0</v>
      </c>
      <c r="N35" s="14"/>
      <c r="P35" s="2"/>
      <c r="Q35" s="80"/>
      <c r="R35" s="43"/>
      <c r="S35" s="2"/>
      <c r="T35" s="140">
        <f t="shared" si="1"/>
        <v>0</v>
      </c>
      <c r="W35" s="73"/>
      <c r="Y35" s="75">
        <f>+V35-W35</f>
        <v>0</v>
      </c>
    </row>
    <row r="36" spans="1:25" s="4" customFormat="1" ht="14.25" customHeight="1" x14ac:dyDescent="0.25">
      <c r="E36" s="27"/>
      <c r="F36" s="15"/>
      <c r="G36" s="29">
        <f>SUM(G30:G35)</f>
        <v>92</v>
      </c>
      <c r="H36" s="1"/>
      <c r="I36" s="29">
        <f>SUM(I30:I35)</f>
        <v>121</v>
      </c>
      <c r="J36" s="5">
        <f t="shared" si="0"/>
        <v>-29</v>
      </c>
      <c r="N36" s="14"/>
      <c r="P36" s="2"/>
      <c r="Q36" s="5"/>
      <c r="R36" s="31"/>
      <c r="S36" s="2"/>
      <c r="T36" s="140">
        <f t="shared" si="1"/>
        <v>0</v>
      </c>
      <c r="V36" s="73"/>
      <c r="W36" s="73"/>
    </row>
    <row r="37" spans="1:25" s="4" customFormat="1" ht="14.25" customHeight="1" x14ac:dyDescent="0.25">
      <c r="E37" s="27"/>
      <c r="F37" s="15"/>
      <c r="G37" s="1"/>
      <c r="H37" s="1"/>
      <c r="I37" s="1"/>
      <c r="J37" s="5">
        <f t="shared" si="0"/>
        <v>0</v>
      </c>
      <c r="N37" s="14"/>
      <c r="P37" s="2"/>
      <c r="Q37" s="5"/>
      <c r="R37" s="31"/>
      <c r="S37" s="2"/>
      <c r="T37" s="140">
        <f t="shared" si="1"/>
        <v>0</v>
      </c>
      <c r="V37" s="73"/>
      <c r="W37" s="73"/>
    </row>
    <row r="38" spans="1:25" s="4" customFormat="1" ht="14.25" customHeight="1" x14ac:dyDescent="0.25">
      <c r="A38" s="14"/>
      <c r="E38" s="27"/>
      <c r="F38" s="15"/>
      <c r="G38" s="3"/>
      <c r="H38" s="1"/>
      <c r="I38" s="3"/>
      <c r="J38" s="5">
        <f t="shared" si="0"/>
        <v>0</v>
      </c>
      <c r="N38" s="14"/>
      <c r="P38" s="2"/>
      <c r="Q38" s="5"/>
      <c r="R38" s="31"/>
      <c r="S38" s="2"/>
      <c r="T38" s="140">
        <f t="shared" si="1"/>
        <v>0</v>
      </c>
      <c r="V38" s="73"/>
      <c r="W38" s="73"/>
    </row>
    <row r="39" spans="1:25" s="4" customFormat="1" ht="14.25" customHeight="1" thickBot="1" x14ac:dyDescent="0.3">
      <c r="A39" s="14" t="s">
        <v>59</v>
      </c>
      <c r="E39" s="33"/>
      <c r="G39" s="30">
        <f>G25+G36</f>
        <v>1058</v>
      </c>
      <c r="H39" s="1"/>
      <c r="I39" s="30">
        <f>I25+I36</f>
        <v>1077</v>
      </c>
      <c r="J39" s="5">
        <f t="shared" si="0"/>
        <v>-19</v>
      </c>
      <c r="K39" s="14" t="s">
        <v>71</v>
      </c>
      <c r="N39" s="14"/>
      <c r="P39" s="30">
        <f>P17+P33</f>
        <v>1058</v>
      </c>
      <c r="Q39" s="1"/>
      <c r="R39" s="30">
        <f>R11+R30+R34</f>
        <v>34</v>
      </c>
      <c r="S39" s="30">
        <f>S17+S33</f>
        <v>1076</v>
      </c>
      <c r="T39" s="140">
        <f t="shared" si="1"/>
        <v>-18</v>
      </c>
      <c r="V39" s="73"/>
      <c r="W39" s="73"/>
    </row>
    <row r="40" spans="1:25" s="4" customFormat="1" ht="14.25" customHeight="1" thickTop="1" x14ac:dyDescent="0.25">
      <c r="E40" s="33"/>
      <c r="N40" s="14"/>
      <c r="U40" s="73"/>
      <c r="V40" s="73"/>
      <c r="W40" s="73"/>
    </row>
    <row r="41" spans="1:25" s="4" customFormat="1" ht="14.1" customHeight="1" x14ac:dyDescent="0.25">
      <c r="A41" s="139" t="s">
        <v>23</v>
      </c>
      <c r="B41" s="139"/>
      <c r="E41" s="33"/>
      <c r="I41" s="5"/>
      <c r="N41" s="14"/>
      <c r="V41" s="73"/>
      <c r="W41" s="73"/>
    </row>
    <row r="42" spans="1:25" s="4" customFormat="1" ht="15" x14ac:dyDescent="0.25">
      <c r="C42" s="139"/>
      <c r="D42" s="139"/>
      <c r="E42" s="139"/>
      <c r="F42" s="139"/>
      <c r="G42" s="139"/>
      <c r="H42" s="139"/>
      <c r="I42" s="139"/>
      <c r="K42" s="139"/>
      <c r="L42" s="139"/>
      <c r="N42" s="14"/>
      <c r="V42" s="73"/>
      <c r="W42" s="73"/>
    </row>
    <row r="43" spans="1:25" s="4" customFormat="1" ht="15" x14ac:dyDescent="0.25">
      <c r="E43" s="33"/>
      <c r="G43" s="4">
        <v>-1058</v>
      </c>
      <c r="N43" s="14"/>
      <c r="V43" s="73"/>
      <c r="W43" s="73"/>
    </row>
    <row r="44" spans="1:25" s="4" customFormat="1" ht="15" x14ac:dyDescent="0.25">
      <c r="E44" s="33"/>
      <c r="G44" s="73"/>
      <c r="N44" s="14"/>
      <c r="P44" s="73"/>
      <c r="V44" s="73"/>
      <c r="W44" s="73"/>
    </row>
    <row r="45" spans="1:25" s="4" customFormat="1" ht="15" x14ac:dyDescent="0.25">
      <c r="E45" s="33"/>
      <c r="G45" s="73">
        <f>+G39+G43</f>
        <v>0</v>
      </c>
      <c r="N45" s="14"/>
      <c r="V45" s="73"/>
      <c r="W45" s="73"/>
    </row>
    <row r="46" spans="1:25" s="4" customFormat="1" ht="15" x14ac:dyDescent="0.25">
      <c r="E46" s="33"/>
      <c r="G46" s="75"/>
      <c r="N46" s="14"/>
      <c r="V46" s="73"/>
      <c r="W46" s="73"/>
    </row>
    <row r="47" spans="1:25" s="4" customFormat="1" ht="15" x14ac:dyDescent="0.25">
      <c r="E47" s="33"/>
      <c r="N47" s="14"/>
      <c r="V47" s="73"/>
      <c r="W47" s="73"/>
    </row>
    <row r="48" spans="1:25" s="4" customFormat="1" ht="15" x14ac:dyDescent="0.25">
      <c r="E48" s="33"/>
      <c r="N48" s="14"/>
      <c r="V48" s="73"/>
      <c r="W48" s="73"/>
    </row>
    <row r="49" spans="5:23" s="4" customFormat="1" ht="15" x14ac:dyDescent="0.25">
      <c r="E49" s="33"/>
      <c r="N49" s="14"/>
      <c r="V49" s="73"/>
      <c r="W49" s="73"/>
    </row>
    <row r="50" spans="5:23" s="4" customFormat="1" ht="15" x14ac:dyDescent="0.25">
      <c r="E50" s="33"/>
      <c r="N50" s="14"/>
      <c r="V50" s="73"/>
      <c r="W50" s="73"/>
    </row>
    <row r="51" spans="5:23" s="4" customFormat="1" ht="15" x14ac:dyDescent="0.25">
      <c r="E51" s="33"/>
      <c r="N51" s="14"/>
      <c r="V51" s="73"/>
      <c r="W51" s="73"/>
    </row>
    <row r="52" spans="5:23" s="4" customFormat="1" ht="15" x14ac:dyDescent="0.25">
      <c r="E52" s="33"/>
      <c r="N52" s="14"/>
      <c r="V52" s="73"/>
      <c r="W52" s="73"/>
    </row>
    <row r="53" spans="5:23" s="4" customFormat="1" ht="15" x14ac:dyDescent="0.25">
      <c r="E53" s="33"/>
      <c r="N53" s="14"/>
      <c r="V53" s="73"/>
      <c r="W53" s="73"/>
    </row>
    <row r="54" spans="5:23" s="4" customFormat="1" ht="15" x14ac:dyDescent="0.25">
      <c r="E54" s="33"/>
      <c r="N54" s="14"/>
      <c r="V54" s="73"/>
      <c r="W54" s="73"/>
    </row>
    <row r="55" spans="5:23" s="4" customFormat="1" ht="15" x14ac:dyDescent="0.25">
      <c r="E55" s="33"/>
      <c r="N55" s="14"/>
      <c r="V55" s="73"/>
      <c r="W55" s="73"/>
    </row>
    <row r="56" spans="5:23" s="4" customFormat="1" ht="15" x14ac:dyDescent="0.25">
      <c r="E56" s="33"/>
      <c r="N56" s="14"/>
      <c r="V56" s="73"/>
      <c r="W56" s="73"/>
    </row>
    <row r="57" spans="5:23" s="4" customFormat="1" ht="15" x14ac:dyDescent="0.25">
      <c r="E57" s="33"/>
      <c r="N57" s="14"/>
      <c r="V57" s="73"/>
      <c r="W57" s="73"/>
    </row>
    <row r="58" spans="5:23" s="4" customFormat="1" ht="15" x14ac:dyDescent="0.25">
      <c r="E58" s="33"/>
      <c r="N58" s="14"/>
      <c r="V58" s="73"/>
      <c r="W58" s="73"/>
    </row>
    <row r="59" spans="5:23" s="4" customFormat="1" ht="15" x14ac:dyDescent="0.25">
      <c r="E59" s="33"/>
      <c r="N59" s="14"/>
      <c r="V59" s="73"/>
      <c r="W59" s="73"/>
    </row>
    <row r="60" spans="5:23" s="4" customFormat="1" ht="15" x14ac:dyDescent="0.25">
      <c r="E60" s="33"/>
      <c r="N60" s="14"/>
      <c r="V60" s="73"/>
      <c r="W60" s="73"/>
    </row>
    <row r="61" spans="5:23" s="4" customFormat="1" ht="15" x14ac:dyDescent="0.25">
      <c r="E61" s="33"/>
      <c r="N61" s="14"/>
      <c r="V61" s="73"/>
      <c r="W61" s="73"/>
    </row>
    <row r="62" spans="5:23" s="4" customFormat="1" ht="15" x14ac:dyDescent="0.25">
      <c r="E62" s="33"/>
      <c r="N62" s="14"/>
      <c r="V62" s="73"/>
      <c r="W62" s="73"/>
    </row>
    <row r="63" spans="5:23" s="4" customFormat="1" ht="15" x14ac:dyDescent="0.25">
      <c r="E63" s="33"/>
      <c r="N63" s="14"/>
      <c r="V63" s="73"/>
      <c r="W63" s="73"/>
    </row>
    <row r="64" spans="5:23" s="4" customFormat="1" ht="15" x14ac:dyDescent="0.25">
      <c r="E64" s="33"/>
      <c r="N64" s="14"/>
      <c r="V64" s="73"/>
      <c r="W64" s="73"/>
    </row>
    <row r="65" spans="5:23" s="4" customFormat="1" ht="15" x14ac:dyDescent="0.25">
      <c r="E65" s="33"/>
      <c r="N65" s="14"/>
      <c r="V65" s="73"/>
      <c r="W65" s="73"/>
    </row>
    <row r="66" spans="5:23" s="4" customFormat="1" ht="15" x14ac:dyDescent="0.25">
      <c r="E66" s="33"/>
      <c r="N66" s="14"/>
      <c r="V66" s="73"/>
      <c r="W66" s="73"/>
    </row>
    <row r="67" spans="5:23" s="4" customFormat="1" ht="15" x14ac:dyDescent="0.25">
      <c r="E67" s="33"/>
      <c r="N67" s="14"/>
      <c r="V67" s="73"/>
      <c r="W67" s="73"/>
    </row>
    <row r="68" spans="5:23" s="4" customFormat="1" ht="15" x14ac:dyDescent="0.25">
      <c r="E68" s="33"/>
      <c r="N68" s="14"/>
      <c r="V68" s="73"/>
      <c r="W68" s="73"/>
    </row>
    <row r="69" spans="5:23" s="4" customFormat="1" ht="15" x14ac:dyDescent="0.25">
      <c r="E69" s="33"/>
      <c r="N69" s="14"/>
      <c r="V69" s="73"/>
      <c r="W69" s="73"/>
    </row>
    <row r="70" spans="5:23" s="4" customFormat="1" ht="15" x14ac:dyDescent="0.25">
      <c r="E70" s="33"/>
      <c r="N70" s="14"/>
      <c r="V70" s="73"/>
      <c r="W70" s="73"/>
    </row>
    <row r="71" spans="5:23" s="4" customFormat="1" ht="15" x14ac:dyDescent="0.25">
      <c r="E71" s="33"/>
      <c r="N71" s="14"/>
      <c r="V71" s="73"/>
      <c r="W71" s="73"/>
    </row>
    <row r="72" spans="5:23" s="4" customFormat="1" ht="15" x14ac:dyDescent="0.25">
      <c r="E72" s="33"/>
      <c r="N72" s="14"/>
      <c r="V72" s="73"/>
      <c r="W72" s="73"/>
    </row>
    <row r="73" spans="5:23" s="4" customFormat="1" ht="15" x14ac:dyDescent="0.25">
      <c r="E73" s="33"/>
      <c r="N73" s="14"/>
      <c r="V73" s="73"/>
      <c r="W73" s="73"/>
    </row>
    <row r="74" spans="5:23" s="4" customFormat="1" ht="15" x14ac:dyDescent="0.25">
      <c r="E74" s="33"/>
      <c r="N74" s="14"/>
      <c r="V74" s="73"/>
      <c r="W74" s="73"/>
    </row>
    <row r="75" spans="5:23" s="4" customFormat="1" ht="15" x14ac:dyDescent="0.25">
      <c r="E75" s="33"/>
      <c r="N75" s="14"/>
      <c r="V75" s="73"/>
      <c r="W75" s="73"/>
    </row>
    <row r="76" spans="5:23" s="4" customFormat="1" ht="15" x14ac:dyDescent="0.25">
      <c r="E76" s="33"/>
      <c r="N76" s="14"/>
      <c r="V76" s="73"/>
      <c r="W76" s="73"/>
    </row>
    <row r="77" spans="5:23" s="4" customFormat="1" ht="15" x14ac:dyDescent="0.25">
      <c r="E77" s="33"/>
      <c r="N77" s="14"/>
      <c r="V77" s="73"/>
      <c r="W77" s="73"/>
    </row>
    <row r="78" spans="5:23" s="4" customFormat="1" ht="15" x14ac:dyDescent="0.25">
      <c r="E78" s="33"/>
      <c r="N78" s="14"/>
      <c r="V78" s="73"/>
      <c r="W78" s="73"/>
    </row>
    <row r="79" spans="5:23" s="4" customFormat="1" ht="15" x14ac:dyDescent="0.25">
      <c r="E79" s="33"/>
      <c r="J79" s="9"/>
      <c r="N79" s="14"/>
      <c r="V79" s="73"/>
      <c r="W79" s="73"/>
    </row>
    <row r="80" spans="5:23" s="4" customFormat="1" ht="15" x14ac:dyDescent="0.25">
      <c r="E80" s="33"/>
      <c r="J80" s="9"/>
      <c r="N80" s="14"/>
      <c r="V80" s="73"/>
      <c r="W80" s="73"/>
    </row>
    <row r="81" spans="1:23" s="4" customFormat="1" ht="15" x14ac:dyDescent="0.25">
      <c r="E81" s="33"/>
      <c r="J81" s="9"/>
      <c r="N81" s="14"/>
      <c r="V81" s="73"/>
      <c r="W81" s="73"/>
    </row>
    <row r="82" spans="1:23" s="4" customFormat="1" ht="15" x14ac:dyDescent="0.25">
      <c r="E82" s="33"/>
      <c r="J82" s="9"/>
      <c r="N82" s="14"/>
      <c r="T82" s="9"/>
      <c r="V82" s="73"/>
      <c r="W82" s="73"/>
    </row>
    <row r="83" spans="1:23" s="4" customFormat="1" ht="15" x14ac:dyDescent="0.25">
      <c r="E83" s="33"/>
      <c r="J83" s="9"/>
      <c r="K83" s="9"/>
      <c r="L83" s="9"/>
      <c r="M83" s="9"/>
      <c r="N83" s="39"/>
      <c r="O83" s="9"/>
      <c r="P83" s="9"/>
      <c r="Q83" s="9"/>
      <c r="R83" s="9"/>
      <c r="T83" s="9"/>
      <c r="V83" s="73"/>
      <c r="W83" s="73"/>
    </row>
    <row r="84" spans="1:23" s="4" customFormat="1" ht="15" x14ac:dyDescent="0.25">
      <c r="E84" s="33"/>
      <c r="J84" s="9"/>
      <c r="K84" s="9"/>
      <c r="L84" s="9"/>
      <c r="M84" s="9"/>
      <c r="N84" s="39"/>
      <c r="O84" s="9"/>
      <c r="P84" s="9"/>
      <c r="Q84" s="9"/>
      <c r="R84" s="9"/>
      <c r="T84" s="9"/>
      <c r="V84" s="73"/>
      <c r="W84" s="73"/>
    </row>
    <row r="85" spans="1:23" ht="15" x14ac:dyDescent="0.25">
      <c r="A85" s="4"/>
      <c r="B85" s="4"/>
      <c r="C85" s="4"/>
      <c r="D85" s="4"/>
      <c r="E85" s="33"/>
      <c r="F85" s="4"/>
      <c r="G85" s="4"/>
      <c r="H85" s="4"/>
      <c r="I85" s="4"/>
    </row>
    <row r="86" spans="1:23" ht="15" x14ac:dyDescent="0.25">
      <c r="A86" s="4"/>
      <c r="B86" s="4"/>
      <c r="C86" s="4"/>
      <c r="D86" s="4"/>
      <c r="E86" s="33"/>
      <c r="F86" s="4"/>
      <c r="G86" s="4"/>
      <c r="H86" s="4"/>
      <c r="I86" s="4"/>
    </row>
    <row r="87" spans="1:23" ht="15" x14ac:dyDescent="0.25">
      <c r="A87" s="4"/>
      <c r="B87" s="4"/>
      <c r="C87" s="4"/>
      <c r="D87" s="4"/>
      <c r="E87" s="33"/>
      <c r="F87" s="4"/>
      <c r="G87" s="4"/>
      <c r="H87" s="4"/>
      <c r="I87" s="4"/>
    </row>
    <row r="88" spans="1:23" ht="15" x14ac:dyDescent="0.25">
      <c r="C88" s="4"/>
      <c r="D88" s="4"/>
      <c r="E88" s="33"/>
      <c r="F88" s="4"/>
      <c r="G88" s="4"/>
      <c r="H88" s="4"/>
      <c r="I88" s="4"/>
    </row>
  </sheetData>
  <mergeCells count="4">
    <mergeCell ref="A10:C10"/>
    <mergeCell ref="K10:M10"/>
    <mergeCell ref="A27:C27"/>
    <mergeCell ref="K27:M27"/>
  </mergeCells>
  <printOptions horizontalCentered="1" verticalCentered="1"/>
  <pageMargins left="0" right="0" top="0.78740157480314965" bottom="0.78740157480314965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activeCell="H19" sqref="H19"/>
    </sheetView>
  </sheetViews>
  <sheetFormatPr defaultRowHeight="20.100000000000001" customHeight="1" x14ac:dyDescent="0.2"/>
  <cols>
    <col min="1" max="1" width="42.5703125" style="23" customWidth="1"/>
    <col min="2" max="2" width="9.140625" style="23"/>
    <col min="3" max="3" width="15.140625" style="77" bestFit="1" customWidth="1"/>
    <col min="4" max="4" width="9.140625" style="23"/>
    <col min="5" max="5" width="10.42578125" style="162" bestFit="1" customWidth="1"/>
    <col min="6" max="7" width="9.140625" style="23"/>
    <col min="8" max="8" width="11.5703125" style="77" bestFit="1" customWidth="1"/>
    <col min="9" max="9" width="9.140625" style="23"/>
    <col min="10" max="10" width="11.42578125" style="23" bestFit="1" customWidth="1"/>
    <col min="11" max="11" width="9.140625" style="23"/>
    <col min="12" max="12" width="11.42578125" style="23" bestFit="1" customWidth="1"/>
    <col min="13" max="16384" width="9.140625" style="23"/>
  </cols>
  <sheetData>
    <row r="1" spans="1:12" ht="17.100000000000001" customHeight="1" x14ac:dyDescent="0.25">
      <c r="A1" s="147" t="s">
        <v>90</v>
      </c>
      <c r="B1" s="148"/>
      <c r="C1" s="149">
        <v>-513295.75</v>
      </c>
      <c r="D1" s="150"/>
      <c r="E1" s="151">
        <v>-520</v>
      </c>
      <c r="J1" s="166" t="s">
        <v>102</v>
      </c>
      <c r="L1" s="172" t="s">
        <v>88</v>
      </c>
    </row>
    <row r="2" spans="1:12" ht="17.100000000000001" customHeight="1" x14ac:dyDescent="0.25">
      <c r="A2" s="147" t="s">
        <v>91</v>
      </c>
      <c r="B2" s="148"/>
      <c r="C2" s="149">
        <v>-168600</v>
      </c>
      <c r="D2" s="150"/>
      <c r="E2" s="151">
        <v>-140</v>
      </c>
      <c r="J2" s="167"/>
      <c r="L2" s="168">
        <v>11977.2</v>
      </c>
    </row>
    <row r="3" spans="1:12" ht="17.100000000000001" customHeight="1" x14ac:dyDescent="0.25">
      <c r="A3" s="147" t="s">
        <v>92</v>
      </c>
      <c r="B3" s="148"/>
      <c r="C3" s="149">
        <v>-92797.32</v>
      </c>
      <c r="D3" s="150"/>
      <c r="E3" s="151">
        <v>-78</v>
      </c>
      <c r="J3" s="168">
        <v>92797.32</v>
      </c>
      <c r="L3" s="168">
        <v>61907.32</v>
      </c>
    </row>
    <row r="4" spans="1:12" ht="17.100000000000001" customHeight="1" x14ac:dyDescent="0.25">
      <c r="A4" s="147" t="s">
        <v>93</v>
      </c>
      <c r="B4" s="148"/>
      <c r="C4" s="149">
        <v>-45619.16</v>
      </c>
      <c r="D4" s="150"/>
      <c r="E4" s="151">
        <v>0</v>
      </c>
      <c r="J4" s="167">
        <v>45619.16</v>
      </c>
      <c r="L4" s="168">
        <v>57390.16</v>
      </c>
    </row>
    <row r="5" spans="1:12" ht="17.100000000000001" customHeight="1" x14ac:dyDescent="0.25">
      <c r="A5" s="147" t="s">
        <v>94</v>
      </c>
      <c r="B5" s="148"/>
      <c r="C5" s="149">
        <v>-4200.66</v>
      </c>
      <c r="D5" s="150"/>
      <c r="E5" s="151">
        <v>-1</v>
      </c>
      <c r="J5" s="167"/>
      <c r="L5" s="168">
        <v>165680</v>
      </c>
    </row>
    <row r="6" spans="1:12" ht="17.100000000000001" customHeight="1" x14ac:dyDescent="0.25">
      <c r="A6" s="147" t="s">
        <v>95</v>
      </c>
      <c r="B6" s="148"/>
      <c r="C6" s="149">
        <v>0</v>
      </c>
      <c r="D6" s="150"/>
      <c r="E6" s="151">
        <v>-2</v>
      </c>
      <c r="H6" s="163" t="s">
        <v>103</v>
      </c>
      <c r="J6" s="167"/>
      <c r="L6" s="168"/>
    </row>
    <row r="7" spans="1:12" ht="17.100000000000001" customHeight="1" x14ac:dyDescent="0.25">
      <c r="A7" s="147" t="s">
        <v>96</v>
      </c>
      <c r="B7" s="148"/>
      <c r="C7" s="149">
        <f>-80275.2-1500</f>
        <v>-81775.199999999997</v>
      </c>
      <c r="D7" s="150"/>
      <c r="E7" s="151">
        <v>-56</v>
      </c>
      <c r="H7" s="164"/>
      <c r="J7" s="167"/>
      <c r="L7" s="168"/>
    </row>
    <row r="8" spans="1:12" ht="17.100000000000001" customHeight="1" x14ac:dyDescent="0.25">
      <c r="A8" s="147" t="s">
        <v>97</v>
      </c>
      <c r="B8" s="148"/>
      <c r="C8" s="149">
        <v>-10266.950000000001</v>
      </c>
      <c r="D8" s="150"/>
      <c r="E8" s="151">
        <v>-15</v>
      </c>
      <c r="H8" s="164">
        <v>3647.19</v>
      </c>
      <c r="J8" s="167"/>
      <c r="L8" s="168"/>
    </row>
    <row r="9" spans="1:12" ht="17.100000000000001" customHeight="1" x14ac:dyDescent="0.25">
      <c r="A9" s="147" t="s">
        <v>98</v>
      </c>
      <c r="B9" s="148"/>
      <c r="C9" s="149">
        <v>0</v>
      </c>
      <c r="D9" s="150"/>
      <c r="E9" s="151">
        <v>-43</v>
      </c>
      <c r="H9" s="164">
        <v>307.87</v>
      </c>
      <c r="J9" s="169">
        <f>SUM(J3:J8)</f>
        <v>138416.48000000001</v>
      </c>
      <c r="L9" s="171">
        <f>SUM(L2:L8)</f>
        <v>296954.68</v>
      </c>
    </row>
    <row r="10" spans="1:12" ht="17.100000000000001" customHeight="1" x14ac:dyDescent="0.25">
      <c r="A10" s="147" t="s">
        <v>99</v>
      </c>
      <c r="B10" s="148"/>
      <c r="C10" s="149">
        <v>0</v>
      </c>
      <c r="D10" s="150"/>
      <c r="E10" s="151">
        <v>-2</v>
      </c>
      <c r="H10" s="164">
        <v>2169.1</v>
      </c>
    </row>
    <row r="11" spans="1:12" ht="17.100000000000001" customHeight="1" x14ac:dyDescent="0.25">
      <c r="A11" s="147" t="s">
        <v>100</v>
      </c>
      <c r="B11" s="148"/>
      <c r="C11" s="149">
        <v>-29660.42</v>
      </c>
      <c r="D11" s="150"/>
      <c r="E11" s="151">
        <v>-28</v>
      </c>
      <c r="H11" s="164">
        <v>8356.01</v>
      </c>
    </row>
    <row r="12" spans="1:12" ht="17.100000000000001" customHeight="1" x14ac:dyDescent="0.25">
      <c r="A12" s="147" t="s">
        <v>101</v>
      </c>
      <c r="B12" s="148"/>
      <c r="C12" s="149">
        <v>-19783.89</v>
      </c>
      <c r="D12" s="150"/>
      <c r="E12" s="151">
        <v>-20</v>
      </c>
      <c r="H12" s="164">
        <v>44585.72</v>
      </c>
    </row>
    <row r="13" spans="1:12" ht="17.100000000000001" customHeight="1" thickBot="1" x14ac:dyDescent="0.3">
      <c r="A13" s="147" t="s">
        <v>70</v>
      </c>
      <c r="B13" s="148"/>
      <c r="C13" s="152">
        <f>-H15</f>
        <v>-59065.89</v>
      </c>
      <c r="D13" s="150"/>
      <c r="E13" s="153">
        <v>-447</v>
      </c>
      <c r="H13" s="164"/>
      <c r="J13" s="170" t="s">
        <v>89</v>
      </c>
    </row>
    <row r="14" spans="1:12" ht="17.100000000000001" customHeight="1" x14ac:dyDescent="0.25">
      <c r="A14" s="154"/>
      <c r="B14" s="155"/>
      <c r="C14" s="156"/>
      <c r="D14" s="154"/>
      <c r="E14" s="157"/>
      <c r="H14" s="164"/>
      <c r="J14" s="168">
        <v>7832.99</v>
      </c>
    </row>
    <row r="15" spans="1:12" ht="17.100000000000001" customHeight="1" x14ac:dyDescent="0.25">
      <c r="A15" s="158"/>
      <c r="B15" s="148"/>
      <c r="C15" s="159">
        <f>SUM(C1:C13)</f>
        <v>-1025065.2400000001</v>
      </c>
      <c r="D15" s="160"/>
      <c r="E15" s="161">
        <v>-949</v>
      </c>
      <c r="H15" s="165">
        <f>SUM(H8:H14)</f>
        <v>59065.89</v>
      </c>
      <c r="J15" s="168">
        <v>64785.95</v>
      </c>
    </row>
    <row r="16" spans="1:12" ht="17.100000000000001" customHeight="1" x14ac:dyDescent="0.25">
      <c r="J16" s="168">
        <v>-2197.1799999999998</v>
      </c>
    </row>
    <row r="17" spans="3:10" ht="20.100000000000001" customHeight="1" x14ac:dyDescent="0.25">
      <c r="C17" s="73"/>
      <c r="J17" s="168"/>
    </row>
    <row r="18" spans="3:10" ht="20.100000000000001" customHeight="1" x14ac:dyDescent="0.25">
      <c r="J18" s="171">
        <f>SUM(J14:J17)</f>
        <v>70421.760000000009</v>
      </c>
    </row>
  </sheetData>
  <pageMargins left="0.51181102362204722" right="0.51181102362204722" top="0.78740157480314965" bottom="0.78740157480314965" header="0.31496062992125984" footer="0.31496062992125984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tabSelected="1" workbookViewId="0">
      <selection activeCell="A18" sqref="A18"/>
    </sheetView>
  </sheetViews>
  <sheetFormatPr defaultRowHeight="12.75" x14ac:dyDescent="0.2"/>
  <cols>
    <col min="1" max="1" width="49.140625" customWidth="1"/>
    <col min="3" max="3" width="4.85546875" customWidth="1"/>
    <col min="5" max="5" width="4.85546875" customWidth="1"/>
    <col min="7" max="7" width="1.5703125" bestFit="1" customWidth="1"/>
  </cols>
  <sheetData>
    <row r="1" spans="1:7" ht="20.25" x14ac:dyDescent="0.3">
      <c r="A1" s="174" t="str">
        <f>+[1]DFC!A1</f>
        <v xml:space="preserve">CONEXION Corretora de Câmbio Ltda.      </v>
      </c>
      <c r="B1" s="175"/>
      <c r="C1" s="175"/>
      <c r="D1" s="175"/>
      <c r="E1" s="175"/>
      <c r="F1" s="175"/>
      <c r="G1" s="176"/>
    </row>
    <row r="2" spans="1:7" x14ac:dyDescent="0.2">
      <c r="A2" s="177"/>
      <c r="B2" s="178"/>
      <c r="C2" s="178"/>
      <c r="D2" s="178"/>
      <c r="E2" s="178"/>
      <c r="F2" s="178"/>
      <c r="G2" s="179"/>
    </row>
    <row r="3" spans="1:7" ht="18.75" x14ac:dyDescent="0.3">
      <c r="A3" s="180" t="s">
        <v>108</v>
      </c>
      <c r="B3" s="181"/>
      <c r="C3" s="181"/>
      <c r="D3" s="181"/>
      <c r="E3" s="181"/>
      <c r="F3" s="181"/>
      <c r="G3" s="179"/>
    </row>
    <row r="4" spans="1:7" x14ac:dyDescent="0.2">
      <c r="A4" s="177"/>
      <c r="B4" s="178"/>
      <c r="C4" s="178"/>
      <c r="D4" s="178"/>
      <c r="E4" s="178"/>
      <c r="F4" s="178"/>
      <c r="G4" s="179"/>
    </row>
    <row r="5" spans="1:7" ht="15.75" x14ac:dyDescent="0.25">
      <c r="A5" s="182" t="str">
        <f>+DFC!A5</f>
        <v>Semestres findos em 30 de junho de 2021 e 2020</v>
      </c>
      <c r="B5" s="183"/>
      <c r="C5" s="183"/>
      <c r="D5" s="183"/>
      <c r="E5" s="183"/>
      <c r="F5" s="183"/>
      <c r="G5" s="179"/>
    </row>
    <row r="6" spans="1:7" x14ac:dyDescent="0.2">
      <c r="A6" s="177"/>
      <c r="B6" s="178"/>
      <c r="C6" s="178"/>
      <c r="D6" s="178"/>
      <c r="E6" s="178"/>
      <c r="F6" s="178"/>
      <c r="G6" s="184"/>
    </row>
    <row r="7" spans="1:7" ht="15.75" x14ac:dyDescent="0.25">
      <c r="A7" s="185" t="str">
        <f>+[1]DFC!A7</f>
        <v>(Em milhares de Reais)</v>
      </c>
      <c r="B7" s="178"/>
      <c r="C7" s="178"/>
      <c r="D7" s="178"/>
      <c r="E7" s="178"/>
      <c r="F7" s="178"/>
      <c r="G7" s="179"/>
    </row>
    <row r="8" spans="1:7" x14ac:dyDescent="0.2">
      <c r="A8" s="177"/>
      <c r="B8" s="178"/>
      <c r="C8" s="178"/>
      <c r="D8" s="178"/>
      <c r="E8" s="178"/>
      <c r="F8" s="178"/>
      <c r="G8" s="179"/>
    </row>
    <row r="9" spans="1:7" x14ac:dyDescent="0.2">
      <c r="A9" s="177"/>
      <c r="B9" s="178"/>
      <c r="C9" s="178"/>
      <c r="D9" s="178"/>
      <c r="E9" s="178"/>
      <c r="F9" s="178"/>
      <c r="G9" s="179"/>
    </row>
    <row r="10" spans="1:7" ht="15" x14ac:dyDescent="0.25">
      <c r="A10" s="186"/>
      <c r="B10" s="187"/>
      <c r="C10" s="188"/>
      <c r="D10" s="189" t="s">
        <v>109</v>
      </c>
      <c r="E10" s="188"/>
      <c r="F10" s="189" t="s">
        <v>109</v>
      </c>
      <c r="G10" s="179"/>
    </row>
    <row r="11" spans="1:7" ht="17.25" x14ac:dyDescent="0.4">
      <c r="A11" s="190"/>
      <c r="B11" s="89"/>
      <c r="C11" s="191"/>
      <c r="D11" s="89">
        <v>2021</v>
      </c>
      <c r="E11" s="191"/>
      <c r="F11" s="89">
        <v>2020</v>
      </c>
      <c r="G11" s="179"/>
    </row>
    <row r="12" spans="1:7" ht="15" x14ac:dyDescent="0.25">
      <c r="A12" s="192"/>
      <c r="B12" s="193"/>
      <c r="C12" s="194"/>
      <c r="D12" s="195"/>
      <c r="E12" s="194"/>
      <c r="F12" s="195"/>
      <c r="G12" s="179"/>
    </row>
    <row r="13" spans="1:7" ht="15" x14ac:dyDescent="0.25">
      <c r="A13" s="196"/>
      <c r="B13" s="79"/>
      <c r="C13" s="28"/>
      <c r="D13" s="131"/>
      <c r="E13" s="28"/>
      <c r="F13" s="131"/>
      <c r="G13" s="179"/>
    </row>
    <row r="14" spans="1:7" ht="17.25" x14ac:dyDescent="0.4">
      <c r="A14" s="197" t="s">
        <v>110</v>
      </c>
      <c r="B14" s="198"/>
      <c r="C14" s="28"/>
      <c r="D14" s="199">
        <v>11</v>
      </c>
      <c r="E14" s="28"/>
      <c r="F14" s="199">
        <v>-138</v>
      </c>
      <c r="G14" s="179"/>
    </row>
    <row r="15" spans="1:7" ht="15" x14ac:dyDescent="0.25">
      <c r="A15" s="200"/>
      <c r="B15" s="79"/>
      <c r="C15" s="28"/>
      <c r="D15" s="79"/>
      <c r="E15" s="28"/>
      <c r="F15" s="133"/>
      <c r="G15" s="179"/>
    </row>
    <row r="16" spans="1:7" x14ac:dyDescent="0.2">
      <c r="A16" s="177"/>
      <c r="B16" s="178"/>
      <c r="C16" s="178"/>
      <c r="D16" s="178"/>
      <c r="E16" s="178"/>
      <c r="F16" s="178"/>
      <c r="G16" s="179"/>
    </row>
    <row r="17" spans="1:7" ht="13.5" thickBot="1" x14ac:dyDescent="0.25">
      <c r="A17" s="201" t="s">
        <v>111</v>
      </c>
      <c r="B17" s="203"/>
      <c r="C17" s="203"/>
      <c r="D17" s="202">
        <f t="shared" ref="D17:F17" si="0">+D14</f>
        <v>11</v>
      </c>
      <c r="E17" s="203"/>
      <c r="F17" s="202">
        <f t="shared" si="0"/>
        <v>-138</v>
      </c>
      <c r="G17" s="179"/>
    </row>
    <row r="18" spans="1:7" ht="13.5" thickTop="1" x14ac:dyDescent="0.2">
      <c r="A18" s="177"/>
      <c r="B18" s="178"/>
      <c r="C18" s="178"/>
      <c r="D18" s="178"/>
      <c r="E18" s="178"/>
      <c r="F18" s="178"/>
      <c r="G18" s="179"/>
    </row>
    <row r="19" spans="1:7" ht="15" x14ac:dyDescent="0.25">
      <c r="A19" s="204" t="s">
        <v>36</v>
      </c>
      <c r="B19" s="178"/>
      <c r="C19" s="178"/>
      <c r="D19" s="178"/>
      <c r="E19" s="178"/>
      <c r="F19" s="178"/>
      <c r="G19" s="179"/>
    </row>
    <row r="20" spans="1:7" ht="13.5" thickBot="1" x14ac:dyDescent="0.25">
      <c r="A20" s="205"/>
      <c r="B20" s="206"/>
      <c r="C20" s="206"/>
      <c r="D20" s="206"/>
      <c r="E20" s="206"/>
      <c r="F20" s="206"/>
      <c r="G20" s="20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IdSolicitacoes xmlns="c771ad7c-3316-4ba9-8e1e-47d9356fd537">41509</IdSolicitacoe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F9E94A2450346A5E66E5F8779A3C5" ma:contentTypeVersion="9" ma:contentTypeDescription="Create a new document." ma:contentTypeScope="" ma:versionID="e03a97541252483b60c34e266779bf67">
  <xsd:schema xmlns:xsd="http://www.w3.org/2001/XMLSchema" xmlns:xs="http://www.w3.org/2001/XMLSchema" xmlns:p="http://schemas.microsoft.com/office/2006/metadata/properties" xmlns:ns1="c771ad7c-3316-4ba9-8e1e-47d9356fd537" xmlns:ns3="ead31fa7-b82d-46cf-bd1c-7499fffad36d" targetNamespace="http://schemas.microsoft.com/office/2006/metadata/properties" ma:root="true" ma:fieldsID="164ccb433bad0c92780ba4bef860d06e" ns1:_="" ns3:_="">
    <xsd:import namespace="c771ad7c-3316-4ba9-8e1e-47d9356fd537"/>
    <xsd:import namespace="ead31fa7-b82d-46cf-bd1c-7499fffad36d"/>
    <xsd:element name="properties">
      <xsd:complexType>
        <xsd:sequence>
          <xsd:element name="documentManagement">
            <xsd:complexType>
              <xsd:all>
                <xsd:element ref="ns1:IdSolicitacoes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1ad7c-3316-4ba9-8e1e-47d9356fd537" elementFormDefault="qualified">
    <xsd:import namespace="http://schemas.microsoft.com/office/2006/documentManagement/types"/>
    <xsd:import namespace="http://schemas.microsoft.com/office/infopath/2007/PartnerControls"/>
    <xsd:element name="IdSolicitacoes" ma:index="0" ma:displayName="IdSolicitacoes" ma:indexed="true" ma:internalName="IdSolicitacoes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31fa7-b82d-46cf-bd1c-7499fffad36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3E8F1-8EB1-4ED0-9268-273382FA9F0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741673-5DC2-40F3-B276-92EBE20CD131}">
  <ds:schemaRefs>
    <ds:schemaRef ds:uri="http://schemas.microsoft.com/office/2006/metadata/properties"/>
    <ds:schemaRef ds:uri="c771ad7c-3316-4ba9-8e1e-47d9356fd537"/>
    <ds:schemaRef ds:uri="http://schemas.microsoft.com/office/2006/documentManagement/types"/>
    <ds:schemaRef ds:uri="http://purl.org/dc/terms/"/>
    <ds:schemaRef ds:uri="http://purl.org/dc/dcmitype/"/>
    <ds:schemaRef ds:uri="ead31fa7-b82d-46cf-bd1c-7499fffad36d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B82EB3-E194-4EB6-8F0C-079C0374B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1ad7c-3316-4ba9-8e1e-47d9356fd537"/>
    <ds:schemaRef ds:uri="ead31fa7-b82d-46cf-bd1c-7499fffad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EBC215-4FE5-4A01-8CCB-21A3FD35D34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A8C7F6E-38C9-415A-9A84-E588D9507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BP</vt:lpstr>
      <vt:lpstr>DR</vt:lpstr>
      <vt:lpstr>PL</vt:lpstr>
      <vt:lpstr>DFC</vt:lpstr>
      <vt:lpstr>base para fluxo</vt:lpstr>
      <vt:lpstr>memoria de calculas despes</vt:lpstr>
      <vt:lpstr>DRA</vt:lpstr>
      <vt:lpstr>'base para fluxo'!Area_de_impressao</vt:lpstr>
      <vt:lpstr>BP!Area_de_impressao</vt:lpstr>
      <vt:lpstr>DFC!Area_de_impressao</vt:lpstr>
      <vt:lpstr>DR!Area_de_impressao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Conexion</cp:lastModifiedBy>
  <cp:lastPrinted>2021-08-28T13:15:12Z</cp:lastPrinted>
  <dcterms:created xsi:type="dcterms:W3CDTF">2008-07-10T18:36:24Z</dcterms:created>
  <dcterms:modified xsi:type="dcterms:W3CDTF">2021-08-30T17:26:55Z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X4ZS3YYYJ7E7-6-159250</vt:lpwstr>
  </property>
  <property fmtid="{D5CDD505-2E9C-101B-9397-08002B2CF9AE}" pid="3" name="_dlc_DocIdItemGuid">
    <vt:lpwstr>46b52041-e61b-49c2-9579-7883f0592af0</vt:lpwstr>
  </property>
  <property fmtid="{D5CDD505-2E9C-101B-9397-08002B2CF9AE}" pid="4" name="_dlc_DocIdUrl">
    <vt:lpwstr>http://kpds.br.kworld.kpmg.com/sites/kpmg/_layouts/DocIdRedir.aspx?ID=X4ZS3YYYJ7E7-6-159250, X4ZS3YYYJ7E7-6-159250</vt:lpwstr>
  </property>
  <property fmtid="{D5CDD505-2E9C-101B-9397-08002B2CF9AE}" pid="5" name="_dlc_ExpireDate">
    <vt:lpwstr>2012-10-18T14:29:26Z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id="Microsoft.Office.RecordsManagement.PolicyFeatures.Expiration.Formula.BuiltIn"&gt;&lt;number&gt;1&lt;/number&gt;&lt;property&gt;Created&lt;/property&gt;&lt;propertyId&gt;8c06beca-0777-48f7-91c7-6da68bc07b69&lt;/propertyId&gt;&lt;period&gt;days&lt;/period&gt;&lt;/formula&gt;</vt:lpwstr>
  </property>
  <property fmtid="{D5CDD505-2E9C-101B-9397-08002B2CF9AE}" pid="7" name="_dlc_policyId">
    <vt:lpwstr>0x010100FDCD8C2311C768439B77D47BC6707071|-967715278</vt:lpwstr>
  </property>
  <property fmtid="{D5CDD505-2E9C-101B-9397-08002B2CF9AE}" pid="8" name="Title">
    <vt:lpwstr>41509-41509-GBM - quadros jun 2010 - novo.xls</vt:lpwstr>
  </property>
</Properties>
</file>